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autoCompressPictures="0"/>
  <mc:AlternateContent xmlns:mc="http://schemas.openxmlformats.org/markup-compatibility/2006">
    <mc:Choice Requires="x15">
      <x15ac:absPath xmlns:x15ac="http://schemas.microsoft.com/office/spreadsheetml/2010/11/ac" url="C:\Users\Kathryn\Educe Dropbox\Content\Practice Benchmark\"/>
    </mc:Choice>
  </mc:AlternateContent>
  <xr:revisionPtr revIDLastSave="0" documentId="13_ncr:1_{8DE9E7BA-B560-4D15-A46A-6F31AFA4593D}" xr6:coauthVersionLast="47" xr6:coauthVersionMax="47" xr10:uidLastSave="{00000000-0000-0000-0000-000000000000}"/>
  <bookViews>
    <workbookView xWindow="-120" yWindow="-120" windowWidth="29040" windowHeight="16440" xr2:uid="{00000000-000D-0000-FFFF-FFFF00000000}"/>
  </bookViews>
  <sheets>
    <sheet name="Step 1 Inputs &amp; Historical" sheetId="2" r:id="rId1"/>
    <sheet name="Practice Benchmark (add Goals)" sheetId="1" r:id="rId2"/>
    <sheet name="Qtr-Qtr Reporting" sheetId="19" r:id="rId3"/>
    <sheet name="Financial Performance (Review)" sheetId="15" r:id="rId4"/>
    <sheet name="Revenue Analysis (Review)" sheetId="18" r:id="rId5"/>
  </sheets>
  <definedNames>
    <definedName name="_xlnm.Print_Area" localSheetId="3">'Financial Performance (Review)'!$B$1:$J$32</definedName>
    <definedName name="_xlnm.Print_Area" localSheetId="1">'Practice Benchmark (add Goals)'!$B$1:$N$61</definedName>
    <definedName name="_xlnm.Print_Area" localSheetId="4">'Revenue Analysis (Review)'!$B$2:$M$46</definedName>
    <definedName name="_xlnm.Print_Area" localSheetId="0">'Step 1 Inputs &amp; Historical'!$B$1:$U$44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8" i="1" l="1"/>
  <c r="W15" i="1"/>
  <c r="V15" i="1"/>
  <c r="U15" i="1"/>
  <c r="Q15" i="1"/>
  <c r="L15" i="1" s="1"/>
  <c r="R15" i="1"/>
  <c r="S15" i="1"/>
  <c r="T15" i="1"/>
  <c r="AE27" i="1"/>
  <c r="AE32" i="1" s="1"/>
  <c r="U22" i="1" s="1"/>
  <c r="AF27" i="1"/>
  <c r="AF32" i="1" s="1"/>
  <c r="V22" i="1" s="1"/>
  <c r="V23" i="1" s="1"/>
  <c r="V21" i="1" s="1"/>
  <c r="AG27" i="1"/>
  <c r="AG32" i="1" s="1"/>
  <c r="W22" i="1" s="1"/>
  <c r="W23" i="1" s="1"/>
  <c r="W21" i="1" s="1"/>
  <c r="W28" i="1"/>
  <c r="V28" i="1"/>
  <c r="U28" i="1"/>
  <c r="T28" i="1"/>
  <c r="S28" i="1"/>
  <c r="R28" i="1"/>
  <c r="Q28" i="1"/>
  <c r="L28" i="1" s="1"/>
  <c r="T26" i="1"/>
  <c r="H15" i="1"/>
  <c r="H21" i="1"/>
  <c r="H16" i="1" s="1"/>
  <c r="K21" i="1"/>
  <c r="K34" i="1" s="1"/>
  <c r="AD27" i="1"/>
  <c r="AD32" i="1" s="1"/>
  <c r="T22" i="1" s="1"/>
  <c r="AA27" i="1"/>
  <c r="AA32" i="1" s="1"/>
  <c r="AB27" i="1"/>
  <c r="AB32" i="1" s="1"/>
  <c r="R22" i="1" s="1"/>
  <c r="AC27" i="1"/>
  <c r="AC32" i="1" s="1"/>
  <c r="E14" i="1"/>
  <c r="D14" i="1"/>
  <c r="C14" i="1"/>
  <c r="L14" i="1"/>
  <c r="T42" i="19"/>
  <c r="Y48" i="19"/>
  <c r="AA11" i="19"/>
  <c r="Z16" i="19"/>
  <c r="AA16" i="19"/>
  <c r="AB16" i="19"/>
  <c r="Y16" i="19"/>
  <c r="S15" i="19"/>
  <c r="T15" i="19"/>
  <c r="T17" i="19" s="1"/>
  <c r="U15" i="19"/>
  <c r="U42" i="19" s="1"/>
  <c r="R15" i="19"/>
  <c r="L15" i="19"/>
  <c r="M15" i="19"/>
  <c r="N15" i="19"/>
  <c r="D15" i="19"/>
  <c r="D17" i="19" s="1"/>
  <c r="E15" i="19"/>
  <c r="E17" i="19" s="1"/>
  <c r="F15" i="19"/>
  <c r="G15" i="19"/>
  <c r="G17" i="19" s="1"/>
  <c r="K15" i="19"/>
  <c r="K17" i="19" s="1"/>
  <c r="W16" i="19"/>
  <c r="P16" i="19"/>
  <c r="I16" i="19"/>
  <c r="U30" i="19"/>
  <c r="U29" i="19" s="1"/>
  <c r="U34" i="19"/>
  <c r="U48" i="19"/>
  <c r="U25" i="19" s="1"/>
  <c r="T30" i="19"/>
  <c r="T29" i="19" s="1"/>
  <c r="T34" i="19"/>
  <c r="T48" i="19"/>
  <c r="T25" i="19" s="1"/>
  <c r="S30" i="19"/>
  <c r="S29" i="19" s="1"/>
  <c r="S39" i="19" s="1"/>
  <c r="S34" i="19"/>
  <c r="S48" i="19"/>
  <c r="S38" i="19" s="1"/>
  <c r="R30" i="19"/>
  <c r="R29" i="19" s="1"/>
  <c r="R34" i="19"/>
  <c r="R48" i="19"/>
  <c r="N30" i="19"/>
  <c r="N34" i="19"/>
  <c r="N29" i="19" s="1"/>
  <c r="N38" i="19" s="1"/>
  <c r="N24" i="19"/>
  <c r="N48" i="19"/>
  <c r="M30" i="19"/>
  <c r="M34" i="19"/>
  <c r="M29" i="19" s="1"/>
  <c r="M48" i="19"/>
  <c r="M25" i="19"/>
  <c r="L30" i="19"/>
  <c r="L34" i="19"/>
  <c r="L29" i="19" s="1"/>
  <c r="L24" i="19"/>
  <c r="L48" i="19"/>
  <c r="L25" i="19"/>
  <c r="K30" i="19"/>
  <c r="K34" i="19"/>
  <c r="K29" i="19" s="1"/>
  <c r="K48" i="19"/>
  <c r="K25" i="19"/>
  <c r="G30" i="19"/>
  <c r="G33" i="19" s="1"/>
  <c r="G34" i="19"/>
  <c r="G48" i="19"/>
  <c r="G25" i="19" s="1"/>
  <c r="F30" i="19"/>
  <c r="F34" i="19"/>
  <c r="F48" i="19"/>
  <c r="E30" i="19"/>
  <c r="E29" i="19" s="1"/>
  <c r="E24" i="19" s="1"/>
  <c r="E34" i="19"/>
  <c r="E48" i="19"/>
  <c r="D30" i="19"/>
  <c r="D34" i="19"/>
  <c r="D37" i="19" s="1"/>
  <c r="D48" i="19"/>
  <c r="D25" i="19" s="1"/>
  <c r="Q31" i="2"/>
  <c r="AD17" i="2"/>
  <c r="S21" i="2"/>
  <c r="S22" i="2"/>
  <c r="AD21" i="19" s="1"/>
  <c r="S23" i="2"/>
  <c r="S24" i="2"/>
  <c r="U24" i="2" s="1"/>
  <c r="AA16" i="2"/>
  <c r="S17" i="2" s="1"/>
  <c r="AB16" i="2"/>
  <c r="AC16" i="2"/>
  <c r="AD16" i="2"/>
  <c r="AA17" i="2"/>
  <c r="AB17" i="2"/>
  <c r="AC17" i="2"/>
  <c r="AA19" i="2"/>
  <c r="AB19" i="2"/>
  <c r="AC19" i="2"/>
  <c r="AD19" i="2"/>
  <c r="AA20" i="2"/>
  <c r="AB20" i="2"/>
  <c r="AC20" i="2"/>
  <c r="AD20" i="2"/>
  <c r="AA21" i="2"/>
  <c r="AB21" i="2"/>
  <c r="AC21" i="2"/>
  <c r="AD21" i="2"/>
  <c r="AA22" i="2"/>
  <c r="AB22" i="2"/>
  <c r="AC22" i="2"/>
  <c r="AD22" i="2"/>
  <c r="AA23" i="2"/>
  <c r="AB23" i="2"/>
  <c r="AC23" i="2"/>
  <c r="AD23" i="2"/>
  <c r="AA24" i="2"/>
  <c r="AB24" i="2"/>
  <c r="AC24" i="2"/>
  <c r="AD24" i="2"/>
  <c r="N16" i="2"/>
  <c r="N18" i="2" s="1"/>
  <c r="N28" i="2"/>
  <c r="N31" i="2"/>
  <c r="O16" i="2"/>
  <c r="Z15" i="19" s="1"/>
  <c r="O28" i="2"/>
  <c r="O31" i="2"/>
  <c r="AC31" i="2" s="1"/>
  <c r="P16" i="2"/>
  <c r="AA15" i="19" s="1"/>
  <c r="P28" i="2"/>
  <c r="P31" i="2"/>
  <c r="Q16" i="2"/>
  <c r="Q18" i="2" s="1"/>
  <c r="Q28" i="2"/>
  <c r="J16" i="2"/>
  <c r="J18" i="2" s="1"/>
  <c r="J28" i="2"/>
  <c r="J31" i="2"/>
  <c r="F16" i="2"/>
  <c r="F18" i="2" s="1"/>
  <c r="F28" i="2"/>
  <c r="D7" i="15" s="1"/>
  <c r="F31" i="2"/>
  <c r="D16" i="2"/>
  <c r="C13" i="1" s="1"/>
  <c r="D31" i="2"/>
  <c r="D28" i="2"/>
  <c r="C17" i="1" s="1"/>
  <c r="AA29" i="2"/>
  <c r="AB29" i="2"/>
  <c r="AC29" i="2" s="1"/>
  <c r="AD29" i="2"/>
  <c r="AA30" i="2"/>
  <c r="AB30" i="2"/>
  <c r="AC30" i="2" s="1"/>
  <c r="AD30" i="2"/>
  <c r="AA31" i="2"/>
  <c r="AA32" i="2"/>
  <c r="AB32" i="2" s="1"/>
  <c r="AC32" i="2" s="1"/>
  <c r="AD32" i="2"/>
  <c r="AA33" i="2"/>
  <c r="AB33" i="2" s="1"/>
  <c r="AC33" i="2" s="1"/>
  <c r="AD33" i="2" s="1"/>
  <c r="L17" i="2"/>
  <c r="H17" i="2"/>
  <c r="AD22" i="19"/>
  <c r="H12" i="18"/>
  <c r="L27" i="19"/>
  <c r="W52" i="19"/>
  <c r="P52" i="19"/>
  <c r="Y12" i="19"/>
  <c r="Z12" i="19"/>
  <c r="Y13" i="19"/>
  <c r="Z13" i="19"/>
  <c r="Y11" i="19"/>
  <c r="Z11" i="19"/>
  <c r="AA12" i="19"/>
  <c r="AB12" i="19"/>
  <c r="AA13" i="19"/>
  <c r="AB13" i="19"/>
  <c r="AB11" i="19"/>
  <c r="Y55" i="19"/>
  <c r="Z55" i="19"/>
  <c r="AA55" i="19"/>
  <c r="AB55" i="19"/>
  <c r="Z54" i="19"/>
  <c r="AA54" i="19"/>
  <c r="AB54" i="19"/>
  <c r="Y54" i="19"/>
  <c r="Z52" i="19"/>
  <c r="AA52" i="19"/>
  <c r="AB52" i="19"/>
  <c r="Y52" i="19"/>
  <c r="Z48" i="19"/>
  <c r="AA48" i="19"/>
  <c r="AB48" i="19"/>
  <c r="I48" i="19"/>
  <c r="Z49" i="19"/>
  <c r="AA49" i="19"/>
  <c r="AB49" i="19"/>
  <c r="Y49" i="19"/>
  <c r="Y18" i="19"/>
  <c r="Z18" i="19"/>
  <c r="AA18" i="19"/>
  <c r="AB18" i="19"/>
  <c r="Y19" i="19"/>
  <c r="Z19" i="19"/>
  <c r="AA19" i="19"/>
  <c r="AB19" i="19"/>
  <c r="Y20" i="19"/>
  <c r="Z20" i="19"/>
  <c r="AA20" i="19"/>
  <c r="AB20" i="19"/>
  <c r="Y21" i="19"/>
  <c r="Z21" i="19"/>
  <c r="AA21" i="19"/>
  <c r="AB21" i="19"/>
  <c r="Y22" i="19"/>
  <c r="Z22" i="19"/>
  <c r="AA22" i="19"/>
  <c r="AB22" i="19"/>
  <c r="Y23" i="19"/>
  <c r="Z23" i="19"/>
  <c r="AA23" i="19"/>
  <c r="AB23" i="19"/>
  <c r="Y32" i="19"/>
  <c r="Z32" i="19"/>
  <c r="AA32" i="19"/>
  <c r="AA30" i="19" s="1"/>
  <c r="AB32" i="19"/>
  <c r="Y31" i="19"/>
  <c r="Z31" i="19"/>
  <c r="AA31" i="19"/>
  <c r="AB31" i="19"/>
  <c r="Y36" i="19"/>
  <c r="Z36" i="19"/>
  <c r="AA36" i="19"/>
  <c r="AA34" i="19" s="1"/>
  <c r="AB36" i="19"/>
  <c r="Z35" i="19"/>
  <c r="AA35" i="19"/>
  <c r="AB35" i="19"/>
  <c r="AB34" i="19" s="1"/>
  <c r="Y35" i="19"/>
  <c r="T27" i="19"/>
  <c r="U27" i="19"/>
  <c r="R26" i="19"/>
  <c r="T26" i="19"/>
  <c r="U26" i="19"/>
  <c r="K27" i="19"/>
  <c r="M27" i="19"/>
  <c r="K26" i="19"/>
  <c r="P26" i="19" s="1"/>
  <c r="L26" i="19"/>
  <c r="M26" i="19"/>
  <c r="N26" i="19"/>
  <c r="Y7" i="19"/>
  <c r="AD8" i="19"/>
  <c r="W18" i="19"/>
  <c r="W19" i="19"/>
  <c r="W20" i="19"/>
  <c r="W21" i="19"/>
  <c r="W22" i="19"/>
  <c r="W23" i="19"/>
  <c r="P18" i="19"/>
  <c r="P19" i="19"/>
  <c r="P20" i="19"/>
  <c r="P21" i="19"/>
  <c r="P22" i="19"/>
  <c r="P23" i="19"/>
  <c r="G26" i="19"/>
  <c r="M37" i="19"/>
  <c r="W12" i="19"/>
  <c r="W13" i="19"/>
  <c r="W11" i="19"/>
  <c r="P12" i="19"/>
  <c r="P13" i="19"/>
  <c r="P11" i="19"/>
  <c r="W55" i="19"/>
  <c r="W54" i="19"/>
  <c r="W49" i="19"/>
  <c r="W48" i="19"/>
  <c r="W50" i="19" s="1"/>
  <c r="W36" i="19"/>
  <c r="W35" i="19"/>
  <c r="W34" i="19"/>
  <c r="T37" i="19"/>
  <c r="W33" i="19"/>
  <c r="T33" i="19"/>
  <c r="W32" i="19"/>
  <c r="W31" i="19"/>
  <c r="W30" i="19"/>
  <c r="U33" i="19"/>
  <c r="W29" i="19"/>
  <c r="P55" i="19"/>
  <c r="P54" i="19"/>
  <c r="P49" i="19"/>
  <c r="P48" i="19"/>
  <c r="P36" i="19"/>
  <c r="P35" i="19"/>
  <c r="P34" i="19"/>
  <c r="L37" i="19"/>
  <c r="P32" i="19"/>
  <c r="P31" i="19"/>
  <c r="P30" i="19"/>
  <c r="P29" i="19"/>
  <c r="I54" i="19"/>
  <c r="I55" i="19"/>
  <c r="I52" i="19"/>
  <c r="I11" i="19"/>
  <c r="I49" i="19"/>
  <c r="I50" i="19" s="1"/>
  <c r="I36" i="19"/>
  <c r="I35" i="19"/>
  <c r="I34" i="19"/>
  <c r="I32" i="19"/>
  <c r="I31" i="19"/>
  <c r="I23" i="19"/>
  <c r="I22" i="19"/>
  <c r="I21" i="19"/>
  <c r="I20" i="19"/>
  <c r="I19" i="19"/>
  <c r="I18" i="19"/>
  <c r="I12" i="19"/>
  <c r="I13" i="19"/>
  <c r="D26" i="19"/>
  <c r="L18" i="1"/>
  <c r="L19" i="1"/>
  <c r="E19" i="1"/>
  <c r="E18" i="1"/>
  <c r="D19" i="1"/>
  <c r="D18" i="1"/>
  <c r="C19" i="1"/>
  <c r="C18" i="1"/>
  <c r="L29" i="2"/>
  <c r="L30" i="2"/>
  <c r="H29" i="2"/>
  <c r="H30" i="2"/>
  <c r="I30" i="19"/>
  <c r="V26" i="1"/>
  <c r="E10" i="1"/>
  <c r="B9" i="18"/>
  <c r="C9" i="18"/>
  <c r="E9" i="18"/>
  <c r="H9" i="18"/>
  <c r="L23" i="2"/>
  <c r="H23" i="2"/>
  <c r="S10" i="2"/>
  <c r="K6" i="18" s="1"/>
  <c r="T26" i="18" s="1"/>
  <c r="S41" i="2"/>
  <c r="L41" i="2"/>
  <c r="H41" i="2"/>
  <c r="W35" i="2"/>
  <c r="S35" i="2" s="1"/>
  <c r="AD48" i="19" s="1"/>
  <c r="W36" i="2"/>
  <c r="S36" i="2" s="1"/>
  <c r="W38" i="2"/>
  <c r="S38" i="2" s="1"/>
  <c r="U38" i="2" s="1"/>
  <c r="W12" i="2"/>
  <c r="S12" i="2" s="1"/>
  <c r="AD11" i="19" s="1"/>
  <c r="W14" i="2"/>
  <c r="S14" i="2" s="1"/>
  <c r="U14" i="2" s="1"/>
  <c r="W13" i="2"/>
  <c r="S13" i="2" s="1"/>
  <c r="E22" i="1"/>
  <c r="S40" i="2"/>
  <c r="AD54" i="19" s="1"/>
  <c r="N9" i="2"/>
  <c r="C10" i="1"/>
  <c r="D10" i="1"/>
  <c r="H28" i="1"/>
  <c r="L50" i="1"/>
  <c r="C7" i="18"/>
  <c r="E7" i="18"/>
  <c r="E10" i="18"/>
  <c r="G10" i="18" s="1"/>
  <c r="C10" i="18"/>
  <c r="H32" i="2"/>
  <c r="E11" i="1"/>
  <c r="E46" i="1"/>
  <c r="E6" i="15"/>
  <c r="C22" i="1"/>
  <c r="J10" i="2"/>
  <c r="H6" i="18"/>
  <c r="S26" i="18" s="1"/>
  <c r="F10" i="2"/>
  <c r="D10" i="2"/>
  <c r="C7" i="1" s="1"/>
  <c r="B6" i="15" s="1"/>
  <c r="Q24" i="15" s="1"/>
  <c r="H7" i="1"/>
  <c r="K28" i="1"/>
  <c r="H12" i="2"/>
  <c r="U26" i="1"/>
  <c r="S26" i="1"/>
  <c r="R26" i="1"/>
  <c r="Q26" i="1"/>
  <c r="E7" i="15"/>
  <c r="E8" i="15"/>
  <c r="K53" i="1"/>
  <c r="K52" i="1"/>
  <c r="K51" i="1"/>
  <c r="K48" i="1"/>
  <c r="K47" i="1"/>
  <c r="K45" i="1"/>
  <c r="K44" i="1"/>
  <c r="K33" i="1"/>
  <c r="K31" i="1"/>
  <c r="K30" i="1"/>
  <c r="K29" i="1"/>
  <c r="K20" i="1"/>
  <c r="H33" i="1"/>
  <c r="D46" i="1"/>
  <c r="C46" i="1"/>
  <c r="L13" i="1"/>
  <c r="L52" i="1"/>
  <c r="D11" i="1"/>
  <c r="C11" i="1"/>
  <c r="B7" i="18"/>
  <c r="P28" i="18" s="1"/>
  <c r="B8" i="18"/>
  <c r="P29" i="18" s="1"/>
  <c r="P30" i="18"/>
  <c r="B10" i="18"/>
  <c r="P31" i="18" s="1"/>
  <c r="B11" i="18"/>
  <c r="P32" i="18" s="1"/>
  <c r="B12" i="18"/>
  <c r="P33" i="18" s="1"/>
  <c r="L10" i="1"/>
  <c r="L11" i="1"/>
  <c r="L30" i="1"/>
  <c r="L29" i="1"/>
  <c r="L31" i="1"/>
  <c r="L25" i="1"/>
  <c r="L39" i="1"/>
  <c r="L40" i="1"/>
  <c r="L41" i="1"/>
  <c r="L43" i="1"/>
  <c r="L45" i="1"/>
  <c r="L44" i="1"/>
  <c r="L46" i="1"/>
  <c r="L47" i="1"/>
  <c r="L48" i="1"/>
  <c r="L51" i="1"/>
  <c r="L53" i="1"/>
  <c r="H48" i="1"/>
  <c r="H47" i="1"/>
  <c r="H45" i="1"/>
  <c r="H44" i="1"/>
  <c r="L36" i="2"/>
  <c r="H36" i="2"/>
  <c r="L55" i="1"/>
  <c r="H7" i="18"/>
  <c r="J7" i="18" s="1"/>
  <c r="H8" i="18"/>
  <c r="H10" i="18"/>
  <c r="J10" i="18" s="1"/>
  <c r="H11" i="18"/>
  <c r="E8" i="18"/>
  <c r="E11" i="18"/>
  <c r="C11" i="18"/>
  <c r="E12" i="18"/>
  <c r="C12" i="18"/>
  <c r="C8" i="18"/>
  <c r="H29" i="1"/>
  <c r="H30" i="1"/>
  <c r="H31" i="1"/>
  <c r="H20" i="1"/>
  <c r="H51" i="1"/>
  <c r="H52" i="1"/>
  <c r="H53" i="1"/>
  <c r="E55" i="1"/>
  <c r="D55" i="1"/>
  <c r="C55" i="1"/>
  <c r="E50" i="1"/>
  <c r="D50" i="1"/>
  <c r="C50" i="1"/>
  <c r="E23" i="1"/>
  <c r="D23" i="1"/>
  <c r="C23" i="1"/>
  <c r="D22" i="1"/>
  <c r="P15" i="19"/>
  <c r="H40" i="2"/>
  <c r="L40" i="2"/>
  <c r="L19" i="2"/>
  <c r="L20" i="2"/>
  <c r="L21" i="2"/>
  <c r="L22" i="2"/>
  <c r="L24" i="2"/>
  <c r="D43" i="1"/>
  <c r="E43" i="1"/>
  <c r="L35" i="2"/>
  <c r="H35" i="2"/>
  <c r="H24" i="2"/>
  <c r="H22" i="2"/>
  <c r="H21" i="2"/>
  <c r="H20" i="2"/>
  <c r="H19" i="2"/>
  <c r="H33" i="2"/>
  <c r="H13" i="2"/>
  <c r="L12" i="2"/>
  <c r="L13" i="2"/>
  <c r="H14" i="2"/>
  <c r="L14" i="2"/>
  <c r="H38" i="2"/>
  <c r="L38" i="2"/>
  <c r="C43" i="1"/>
  <c r="L32" i="2"/>
  <c r="L33" i="2"/>
  <c r="G6" i="15"/>
  <c r="G7" i="15"/>
  <c r="G8" i="15"/>
  <c r="L17" i="1"/>
  <c r="L33" i="1"/>
  <c r="L34" i="1"/>
  <c r="L35" i="1"/>
  <c r="L36" i="1"/>
  <c r="L20" i="1"/>
  <c r="C7" i="15"/>
  <c r="E7" i="1"/>
  <c r="M7" i="1" s="1"/>
  <c r="H31" i="2"/>
  <c r="H16" i="2"/>
  <c r="U23" i="2"/>
  <c r="F55" i="1"/>
  <c r="J55" i="1" s="1"/>
  <c r="D8" i="15"/>
  <c r="E17" i="1"/>
  <c r="R7" i="19"/>
  <c r="W8" i="19" s="1"/>
  <c r="K9" i="18"/>
  <c r="G27" i="19"/>
  <c r="F26" i="19"/>
  <c r="E27" i="19"/>
  <c r="E26" i="19"/>
  <c r="F33" i="19"/>
  <c r="K37" i="19"/>
  <c r="L38" i="19"/>
  <c r="L33" i="19"/>
  <c r="M33" i="19"/>
  <c r="U37" i="19"/>
  <c r="R33" i="19"/>
  <c r="K33" i="19"/>
  <c r="N40" i="19"/>
  <c r="N39" i="19"/>
  <c r="M38" i="19"/>
  <c r="L39" i="19"/>
  <c r="D33" i="19"/>
  <c r="D27" i="19"/>
  <c r="U21" i="2"/>
  <c r="T38" i="19"/>
  <c r="L40" i="19"/>
  <c r="S40" i="19"/>
  <c r="R39" i="19"/>
  <c r="U40" i="19"/>
  <c r="U39" i="19"/>
  <c r="C21" i="1" l="1"/>
  <c r="K24" i="1"/>
  <c r="C31" i="1"/>
  <c r="I26" i="19"/>
  <c r="E37" i="19"/>
  <c r="E25" i="19"/>
  <c r="E38" i="19"/>
  <c r="E39" i="19"/>
  <c r="E42" i="19"/>
  <c r="E46" i="19" s="1"/>
  <c r="E40" i="19"/>
  <c r="E33" i="19"/>
  <c r="G29" i="19"/>
  <c r="G24" i="19" s="1"/>
  <c r="F29" i="19"/>
  <c r="F38" i="19" s="1"/>
  <c r="D29" i="19"/>
  <c r="D38" i="19" s="1"/>
  <c r="G37" i="19"/>
  <c r="K11" i="18"/>
  <c r="U22" i="2"/>
  <c r="Z30" i="19"/>
  <c r="Z33" i="19" s="1"/>
  <c r="AB30" i="19"/>
  <c r="Q27" i="2"/>
  <c r="Q25" i="2" s="1"/>
  <c r="O27" i="2"/>
  <c r="AA50" i="19"/>
  <c r="U40" i="2"/>
  <c r="J27" i="2"/>
  <c r="E16" i="1" s="1"/>
  <c r="D17" i="1"/>
  <c r="L28" i="2"/>
  <c r="F27" i="2"/>
  <c r="D16" i="1" s="1"/>
  <c r="D36" i="1" s="1"/>
  <c r="D6" i="15"/>
  <c r="L16" i="2"/>
  <c r="W15" i="19"/>
  <c r="L18" i="2"/>
  <c r="C6" i="15"/>
  <c r="D13" i="1"/>
  <c r="D30" i="1" s="1"/>
  <c r="G8" i="18"/>
  <c r="C47" i="1"/>
  <c r="E51" i="1"/>
  <c r="V16" i="1"/>
  <c r="V24" i="1"/>
  <c r="T23" i="1"/>
  <c r="T21" i="1" s="1"/>
  <c r="U23" i="1"/>
  <c r="U21" i="1" s="1"/>
  <c r="S22" i="1"/>
  <c r="S23" i="1" s="1"/>
  <c r="S21" i="1" s="1"/>
  <c r="D52" i="1"/>
  <c r="Q22" i="1"/>
  <c r="L26" i="1"/>
  <c r="W24" i="1"/>
  <c r="W16" i="1"/>
  <c r="W25" i="1" s="1"/>
  <c r="W26" i="1" s="1"/>
  <c r="AA37" i="19"/>
  <c r="C44" i="1"/>
  <c r="E48" i="1"/>
  <c r="U12" i="2"/>
  <c r="D21" i="1"/>
  <c r="D34" i="1" s="1"/>
  <c r="K16" i="1"/>
  <c r="K25" i="1" s="1"/>
  <c r="F7" i="1"/>
  <c r="B9" i="15" s="1"/>
  <c r="Q27" i="15" s="1"/>
  <c r="D53" i="1"/>
  <c r="C48" i="1"/>
  <c r="C53" i="1"/>
  <c r="P50" i="19"/>
  <c r="R25" i="15"/>
  <c r="E45" i="1"/>
  <c r="E21" i="1"/>
  <c r="E34" i="1" s="1"/>
  <c r="D47" i="1"/>
  <c r="Y30" i="19"/>
  <c r="AB50" i="19"/>
  <c r="Z50" i="19"/>
  <c r="M11" i="18"/>
  <c r="S25" i="15"/>
  <c r="C52" i="1"/>
  <c r="Y34" i="19"/>
  <c r="Z34" i="19"/>
  <c r="C33" i="1"/>
  <c r="AD23" i="19"/>
  <c r="H13" i="18"/>
  <c r="S30" i="18" s="1"/>
  <c r="H34" i="1"/>
  <c r="AB28" i="2"/>
  <c r="D51" i="1"/>
  <c r="AA29" i="19"/>
  <c r="AA38" i="19" s="1"/>
  <c r="L31" i="2"/>
  <c r="H28" i="2"/>
  <c r="N55" i="1"/>
  <c r="D48" i="1"/>
  <c r="AB31" i="2"/>
  <c r="Z26" i="19"/>
  <c r="C51" i="1"/>
  <c r="C29" i="1"/>
  <c r="B8" i="15"/>
  <c r="Q26" i="15" s="1"/>
  <c r="H24" i="1"/>
  <c r="C6" i="18"/>
  <c r="Q26" i="18" s="1"/>
  <c r="K12" i="18"/>
  <c r="M12" i="18" s="1"/>
  <c r="P18" i="2"/>
  <c r="C45" i="1"/>
  <c r="C13" i="18"/>
  <c r="Q33" i="18" s="1"/>
  <c r="Y50" i="19"/>
  <c r="AB15" i="19"/>
  <c r="AB37" i="19" s="1"/>
  <c r="M9" i="18"/>
  <c r="E13" i="1"/>
  <c r="E29" i="1" s="1"/>
  <c r="T25" i="15"/>
  <c r="G11" i="18"/>
  <c r="D27" i="2"/>
  <c r="C16" i="1" s="1"/>
  <c r="AD31" i="2"/>
  <c r="AD13" i="19"/>
  <c r="D7" i="19"/>
  <c r="I8" i="19" s="1"/>
  <c r="U35" i="2"/>
  <c r="G9" i="18"/>
  <c r="J9" i="18"/>
  <c r="E13" i="18"/>
  <c r="R33" i="18" s="1"/>
  <c r="T43" i="19"/>
  <c r="T46" i="19"/>
  <c r="T45" i="19"/>
  <c r="T44" i="19"/>
  <c r="W39" i="19"/>
  <c r="AA26" i="19"/>
  <c r="AA27" i="19"/>
  <c r="AA17" i="19"/>
  <c r="AA25" i="19"/>
  <c r="R40" i="19"/>
  <c r="W40" i="19" s="1"/>
  <c r="R38" i="19"/>
  <c r="T39" i="19"/>
  <c r="T40" i="19"/>
  <c r="AD55" i="19"/>
  <c r="U41" i="2"/>
  <c r="F50" i="1"/>
  <c r="AD52" i="19"/>
  <c r="AB29" i="19"/>
  <c r="E43" i="19"/>
  <c r="U43" i="19"/>
  <c r="U44" i="19"/>
  <c r="U45" i="19"/>
  <c r="U46" i="19"/>
  <c r="J12" i="18"/>
  <c r="G12" i="18"/>
  <c r="E6" i="18"/>
  <c r="R26" i="18" s="1"/>
  <c r="D7" i="1"/>
  <c r="B7" i="15" s="1"/>
  <c r="Q25" i="15" s="1"/>
  <c r="K7" i="19"/>
  <c r="P8" i="19" s="1"/>
  <c r="K39" i="19"/>
  <c r="K42" i="19"/>
  <c r="K24" i="19"/>
  <c r="K38" i="19"/>
  <c r="P38" i="19" s="1"/>
  <c r="K40" i="19"/>
  <c r="E47" i="1"/>
  <c r="E44" i="1"/>
  <c r="E52" i="1"/>
  <c r="H36" i="1"/>
  <c r="H35" i="1"/>
  <c r="AA33" i="19"/>
  <c r="E53" i="1"/>
  <c r="J11" i="18"/>
  <c r="I7" i="15"/>
  <c r="U25" i="15" s="1"/>
  <c r="F10" i="1"/>
  <c r="F11" i="1"/>
  <c r="M39" i="19"/>
  <c r="M40" i="19"/>
  <c r="G42" i="19"/>
  <c r="L42" i="19"/>
  <c r="AD12" i="19"/>
  <c r="U13" i="2"/>
  <c r="E33" i="1"/>
  <c r="D44" i="1"/>
  <c r="D45" i="1"/>
  <c r="D29" i="1"/>
  <c r="D33" i="1"/>
  <c r="C24" i="1"/>
  <c r="I37" i="19" s="1"/>
  <c r="C34" i="1"/>
  <c r="G7" i="18"/>
  <c r="C28" i="1"/>
  <c r="C20" i="1"/>
  <c r="I33" i="19" s="1"/>
  <c r="C30" i="1"/>
  <c r="AC28" i="2"/>
  <c r="P27" i="2"/>
  <c r="N27" i="2"/>
  <c r="AA27" i="2" s="1"/>
  <c r="AD28" i="2"/>
  <c r="AA28" i="2"/>
  <c r="AD20" i="19"/>
  <c r="K10" i="18"/>
  <c r="S32" i="2"/>
  <c r="F17" i="19"/>
  <c r="F42" i="19" s="1"/>
  <c r="F25" i="19"/>
  <c r="F37" i="19"/>
  <c r="F27" i="19"/>
  <c r="I27" i="19" s="1"/>
  <c r="R17" i="19"/>
  <c r="R25" i="19"/>
  <c r="R27" i="19"/>
  <c r="W27" i="19" s="1"/>
  <c r="R42" i="19"/>
  <c r="R37" i="19"/>
  <c r="R24" i="19"/>
  <c r="H25" i="1"/>
  <c r="U17" i="2"/>
  <c r="F14" i="1"/>
  <c r="U38" i="19"/>
  <c r="F43" i="1"/>
  <c r="S19" i="2"/>
  <c r="AD16" i="19"/>
  <c r="N17" i="19"/>
  <c r="N27" i="19"/>
  <c r="P27" i="19" s="1"/>
  <c r="N33" i="19"/>
  <c r="N25" i="19"/>
  <c r="P25" i="19" s="1"/>
  <c r="N37" i="19"/>
  <c r="N42" i="19"/>
  <c r="S17" i="19"/>
  <c r="S25" i="19"/>
  <c r="S26" i="19"/>
  <c r="W26" i="19" s="1"/>
  <c r="S27" i="19"/>
  <c r="S33" i="19"/>
  <c r="S42" i="19"/>
  <c r="S24" i="19"/>
  <c r="S37" i="19"/>
  <c r="Z17" i="19"/>
  <c r="Z25" i="19"/>
  <c r="Z27" i="19"/>
  <c r="AD49" i="19"/>
  <c r="AD50" i="19" s="1"/>
  <c r="U36" i="2"/>
  <c r="F46" i="1"/>
  <c r="W17" i="19"/>
  <c r="E15" i="1"/>
  <c r="G40" i="19"/>
  <c r="J8" i="18"/>
  <c r="P17" i="19"/>
  <c r="D15" i="1"/>
  <c r="O25" i="2"/>
  <c r="M24" i="19"/>
  <c r="M42" i="19"/>
  <c r="R23" i="1"/>
  <c r="R21" i="1" s="1"/>
  <c r="D25" i="2"/>
  <c r="D18" i="2"/>
  <c r="O18" i="2"/>
  <c r="S20" i="2"/>
  <c r="S29" i="2"/>
  <c r="S33" i="2"/>
  <c r="T24" i="19"/>
  <c r="U24" i="19"/>
  <c r="M17" i="19"/>
  <c r="U17" i="19"/>
  <c r="S30" i="2"/>
  <c r="I15" i="19"/>
  <c r="I17" i="19" s="1"/>
  <c r="P25" i="2"/>
  <c r="S31" i="2"/>
  <c r="L17" i="19"/>
  <c r="Y15" i="19"/>
  <c r="D31" i="1" l="1"/>
  <c r="I25" i="19"/>
  <c r="E45" i="19"/>
  <c r="E44" i="19"/>
  <c r="G39" i="19"/>
  <c r="G38" i="19"/>
  <c r="I38" i="19" s="1"/>
  <c r="D42" i="19"/>
  <c r="D46" i="19" s="1"/>
  <c r="D39" i="19"/>
  <c r="D24" i="19"/>
  <c r="F24" i="19"/>
  <c r="F40" i="19"/>
  <c r="F39" i="19"/>
  <c r="D40" i="19"/>
  <c r="AB33" i="19"/>
  <c r="Z29" i="19"/>
  <c r="AA42" i="19"/>
  <c r="AA44" i="19" s="1"/>
  <c r="Y29" i="19"/>
  <c r="Y40" i="19" s="1"/>
  <c r="Y37" i="19"/>
  <c r="J25" i="2"/>
  <c r="W24" i="19" s="1"/>
  <c r="F25" i="2"/>
  <c r="H25" i="2" s="1"/>
  <c r="D25" i="1"/>
  <c r="D26" i="1" s="1"/>
  <c r="P43" i="19" s="1"/>
  <c r="L27" i="2"/>
  <c r="D35" i="1"/>
  <c r="R24" i="15"/>
  <c r="S29" i="18"/>
  <c r="S24" i="15"/>
  <c r="T24" i="15"/>
  <c r="I6" i="15"/>
  <c r="U24" i="15" s="1"/>
  <c r="D20" i="1"/>
  <c r="D28" i="1"/>
  <c r="R30" i="18"/>
  <c r="Q23" i="1"/>
  <c r="Q21" i="1" s="1"/>
  <c r="D24" i="1"/>
  <c r="P37" i="19" s="1"/>
  <c r="AB25" i="19"/>
  <c r="AB17" i="19"/>
  <c r="AB42" i="19" s="1"/>
  <c r="AB46" i="19" s="1"/>
  <c r="E20" i="1"/>
  <c r="C8" i="15"/>
  <c r="R26" i="15" s="1"/>
  <c r="E28" i="1"/>
  <c r="K36" i="1"/>
  <c r="K35" i="1"/>
  <c r="E24" i="1"/>
  <c r="W37" i="19" s="1"/>
  <c r="L22" i="1"/>
  <c r="U16" i="1"/>
  <c r="Z37" i="19"/>
  <c r="Q32" i="18"/>
  <c r="Z42" i="19"/>
  <c r="Z46" i="19" s="1"/>
  <c r="Q28" i="18"/>
  <c r="Q29" i="18"/>
  <c r="E31" i="1"/>
  <c r="E30" i="1"/>
  <c r="S33" i="18"/>
  <c r="J13" i="18"/>
  <c r="S28" i="18"/>
  <c r="AB26" i="19"/>
  <c r="S32" i="18"/>
  <c r="AA39" i="19"/>
  <c r="AA40" i="19"/>
  <c r="H27" i="2"/>
  <c r="I29" i="19"/>
  <c r="Q31" i="18"/>
  <c r="E25" i="1"/>
  <c r="E26" i="1" s="1"/>
  <c r="W43" i="19" s="1"/>
  <c r="Q30" i="18"/>
  <c r="AD27" i="2"/>
  <c r="AB27" i="19"/>
  <c r="S28" i="2"/>
  <c r="S27" i="2" s="1"/>
  <c r="S31" i="18"/>
  <c r="AA24" i="19"/>
  <c r="R24" i="1"/>
  <c r="R16" i="1"/>
  <c r="F19" i="1"/>
  <c r="U30" i="2"/>
  <c r="AD32" i="19"/>
  <c r="S16" i="1"/>
  <c r="S24" i="1"/>
  <c r="G43" i="19"/>
  <c r="G45" i="19"/>
  <c r="G44" i="19"/>
  <c r="G46" i="19"/>
  <c r="G9" i="15"/>
  <c r="AD36" i="19"/>
  <c r="F23" i="1"/>
  <c r="U33" i="2"/>
  <c r="C15" i="1"/>
  <c r="C25" i="1" s="1"/>
  <c r="H18" i="2"/>
  <c r="S16" i="2"/>
  <c r="AD18" i="19"/>
  <c r="U19" i="2"/>
  <c r="K7" i="18"/>
  <c r="E38" i="1"/>
  <c r="L25" i="2"/>
  <c r="R29" i="18"/>
  <c r="AB27" i="2"/>
  <c r="K40" i="1"/>
  <c r="K41" i="1"/>
  <c r="K39" i="1"/>
  <c r="K26" i="1"/>
  <c r="Z39" i="19"/>
  <c r="Z40" i="19"/>
  <c r="Z38" i="19"/>
  <c r="Z24" i="19"/>
  <c r="N50" i="1"/>
  <c r="F51" i="1"/>
  <c r="F52" i="1"/>
  <c r="J50" i="1"/>
  <c r="F53" i="1"/>
  <c r="I24" i="19"/>
  <c r="C38" i="1"/>
  <c r="N43" i="1"/>
  <c r="J43" i="1"/>
  <c r="F44" i="1"/>
  <c r="F45" i="1"/>
  <c r="P39" i="19"/>
  <c r="R31" i="18"/>
  <c r="R28" i="18"/>
  <c r="R32" i="18"/>
  <c r="G13" i="18"/>
  <c r="AD19" i="19"/>
  <c r="U20" i="2"/>
  <c r="K8" i="18"/>
  <c r="H26" i="1"/>
  <c r="H41" i="1"/>
  <c r="H39" i="1"/>
  <c r="H40" i="1"/>
  <c r="W25" i="19"/>
  <c r="F22" i="1"/>
  <c r="AD35" i="19"/>
  <c r="E9" i="15"/>
  <c r="U32" i="2"/>
  <c r="AC27" i="2"/>
  <c r="J11" i="1"/>
  <c r="N11" i="1"/>
  <c r="D43" i="19"/>
  <c r="D45" i="19"/>
  <c r="Y25" i="19"/>
  <c r="Y33" i="19"/>
  <c r="Y17" i="19"/>
  <c r="Y26" i="19"/>
  <c r="Y27" i="19"/>
  <c r="D38" i="1"/>
  <c r="N14" i="1"/>
  <c r="J14" i="1"/>
  <c r="R43" i="19"/>
  <c r="R44" i="19"/>
  <c r="W44" i="19" s="1"/>
  <c r="R46" i="19"/>
  <c r="W46" i="19" s="1"/>
  <c r="R45" i="19"/>
  <c r="K44" i="19"/>
  <c r="P44" i="19" s="1"/>
  <c r="K46" i="19"/>
  <c r="P46" i="19" s="1"/>
  <c r="K43" i="19"/>
  <c r="K45" i="19"/>
  <c r="AD31" i="19"/>
  <c r="U29" i="2"/>
  <c r="F18" i="1"/>
  <c r="N46" i="1"/>
  <c r="J46" i="1"/>
  <c r="F47" i="1"/>
  <c r="F48" i="1"/>
  <c r="F43" i="19"/>
  <c r="F46" i="19"/>
  <c r="F45" i="19"/>
  <c r="F44" i="19"/>
  <c r="AA43" i="19"/>
  <c r="AA45" i="19"/>
  <c r="F21" i="1"/>
  <c r="U31" i="2"/>
  <c r="AD34" i="19"/>
  <c r="N25" i="2"/>
  <c r="M43" i="19"/>
  <c r="M46" i="19"/>
  <c r="M44" i="19"/>
  <c r="M45" i="19"/>
  <c r="C36" i="1"/>
  <c r="C35" i="1"/>
  <c r="E36" i="1"/>
  <c r="E35" i="1"/>
  <c r="S43" i="19"/>
  <c r="S46" i="19"/>
  <c r="S45" i="19"/>
  <c r="S44" i="19"/>
  <c r="N43" i="19"/>
  <c r="N45" i="19"/>
  <c r="N44" i="19"/>
  <c r="N46" i="19"/>
  <c r="M10" i="18"/>
  <c r="L43" i="19"/>
  <c r="L44" i="19"/>
  <c r="L45" i="19"/>
  <c r="L46" i="19"/>
  <c r="J10" i="1"/>
  <c r="N10" i="1"/>
  <c r="Y39" i="19"/>
  <c r="P40" i="19"/>
  <c r="AB39" i="19"/>
  <c r="AB40" i="19"/>
  <c r="AB38" i="19"/>
  <c r="AB24" i="19"/>
  <c r="W38" i="19"/>
  <c r="D39" i="1" l="1"/>
  <c r="I39" i="19"/>
  <c r="I40" i="19"/>
  <c r="D44" i="19"/>
  <c r="I44" i="19" s="1"/>
  <c r="I46" i="19"/>
  <c r="AA46" i="19"/>
  <c r="Z44" i="19"/>
  <c r="Z45" i="19"/>
  <c r="Z43" i="19"/>
  <c r="Y38" i="19"/>
  <c r="Y24" i="19"/>
  <c r="AB43" i="19"/>
  <c r="Y42" i="19"/>
  <c r="Y43" i="19" s="1"/>
  <c r="D40" i="1"/>
  <c r="P24" i="19"/>
  <c r="D41" i="1"/>
  <c r="P42" i="19"/>
  <c r="S26" i="15"/>
  <c r="L23" i="1"/>
  <c r="N23" i="1" s="1"/>
  <c r="T26" i="15"/>
  <c r="L21" i="1"/>
  <c r="N21" i="1" s="1"/>
  <c r="Q16" i="1"/>
  <c r="Q24" i="1"/>
  <c r="AD25" i="19"/>
  <c r="AB45" i="19"/>
  <c r="AB44" i="19"/>
  <c r="AD27" i="19"/>
  <c r="D9" i="15"/>
  <c r="I8" i="15"/>
  <c r="U26" i="15" s="1"/>
  <c r="E41" i="1"/>
  <c r="T24" i="1"/>
  <c r="T16" i="1"/>
  <c r="U24" i="1"/>
  <c r="W42" i="19"/>
  <c r="E39" i="1"/>
  <c r="AD26" i="19"/>
  <c r="F17" i="1"/>
  <c r="J17" i="1" s="1"/>
  <c r="E40" i="1"/>
  <c r="U28" i="2"/>
  <c r="AD30" i="19"/>
  <c r="F34" i="1"/>
  <c r="J21" i="1"/>
  <c r="M7" i="18"/>
  <c r="K13" i="18"/>
  <c r="T29" i="18" s="1"/>
  <c r="J18" i="1"/>
  <c r="N18" i="1"/>
  <c r="I45" i="19"/>
  <c r="J45" i="1"/>
  <c r="N45" i="1"/>
  <c r="J53" i="1"/>
  <c r="N53" i="1"/>
  <c r="N44" i="1"/>
  <c r="J44" i="1"/>
  <c r="N19" i="1"/>
  <c r="J19" i="1"/>
  <c r="AD40" i="19"/>
  <c r="S18" i="2"/>
  <c r="F28" i="1"/>
  <c r="J28" i="1" s="1"/>
  <c r="F13" i="1"/>
  <c r="F24" i="1" s="1"/>
  <c r="AD15" i="19"/>
  <c r="C9" i="15"/>
  <c r="U16" i="2"/>
  <c r="N47" i="1"/>
  <c r="J47" i="1"/>
  <c r="P45" i="19"/>
  <c r="N51" i="1"/>
  <c r="J51" i="1"/>
  <c r="I42" i="19"/>
  <c r="C40" i="1"/>
  <c r="C26" i="1"/>
  <c r="I43" i="19" s="1"/>
  <c r="C39" i="1"/>
  <c r="C41" i="1"/>
  <c r="F16" i="1"/>
  <c r="AD29" i="19"/>
  <c r="U27" i="2"/>
  <c r="AD38" i="19"/>
  <c r="Y45" i="19"/>
  <c r="J48" i="1"/>
  <c r="N48" i="1"/>
  <c r="J52" i="1"/>
  <c r="N52" i="1"/>
  <c r="J23" i="1"/>
  <c r="AD39" i="19"/>
  <c r="AD25" i="2"/>
  <c r="AA25" i="2"/>
  <c r="AB25" i="2" s="1"/>
  <c r="AC25" i="2" s="1"/>
  <c r="W45" i="19"/>
  <c r="J22" i="1"/>
  <c r="N22" i="1"/>
  <c r="M8" i="18"/>
  <c r="Y46" i="19" l="1"/>
  <c r="AD46" i="19" s="1"/>
  <c r="Y44" i="19"/>
  <c r="AD44" i="19" s="1"/>
  <c r="L16" i="1"/>
  <c r="N16" i="1" s="1"/>
  <c r="S25" i="2"/>
  <c r="U25" i="2" s="1"/>
  <c r="AD45" i="19"/>
  <c r="N17" i="1"/>
  <c r="I9" i="15"/>
  <c r="U27" i="15" s="1"/>
  <c r="F33" i="1"/>
  <c r="J33" i="1" s="1"/>
  <c r="L24" i="1"/>
  <c r="N24" i="1" s="1"/>
  <c r="R27" i="15"/>
  <c r="T28" i="18"/>
  <c r="S27" i="15"/>
  <c r="AD37" i="19"/>
  <c r="J24" i="1"/>
  <c r="F20" i="1"/>
  <c r="J13" i="1"/>
  <c r="N28" i="1"/>
  <c r="F31" i="1"/>
  <c r="N13" i="1"/>
  <c r="F30" i="1"/>
  <c r="F29" i="1"/>
  <c r="F15" i="1"/>
  <c r="AD17" i="19"/>
  <c r="U18" i="2"/>
  <c r="N34" i="1"/>
  <c r="J34" i="1"/>
  <c r="T27" i="15"/>
  <c r="J16" i="1"/>
  <c r="F36" i="1"/>
  <c r="F35" i="1"/>
  <c r="T32" i="18"/>
  <c r="M13" i="18"/>
  <c r="T33" i="18"/>
  <c r="T30" i="18"/>
  <c r="T31" i="18"/>
  <c r="F38" i="1" l="1"/>
  <c r="N38" i="1" s="1"/>
  <c r="AD24" i="19"/>
  <c r="N33" i="1"/>
  <c r="J35" i="1"/>
  <c r="N35" i="1"/>
  <c r="J30" i="1"/>
  <c r="N30" i="1"/>
  <c r="N36" i="1"/>
  <c r="J36" i="1"/>
  <c r="N31" i="1"/>
  <c r="J31" i="1"/>
  <c r="J29" i="1"/>
  <c r="N29" i="1"/>
  <c r="N20" i="1"/>
  <c r="AD33" i="19"/>
  <c r="J20" i="1"/>
  <c r="P33" i="19" s="1"/>
  <c r="F25" i="1"/>
  <c r="N15" i="1"/>
  <c r="J15" i="1"/>
  <c r="J38" i="1" l="1"/>
  <c r="AD42" i="19"/>
  <c r="F39" i="1"/>
  <c r="F40" i="1"/>
  <c r="J25" i="1"/>
  <c r="N25" i="1"/>
  <c r="F26" i="1"/>
  <c r="F41" i="1"/>
  <c r="N41" i="1" l="1"/>
  <c r="J41" i="1"/>
  <c r="AD43" i="19"/>
  <c r="J26" i="1"/>
  <c r="N26" i="1"/>
  <c r="N40" i="1"/>
  <c r="J40" i="1"/>
  <c r="J39" i="1"/>
  <c r="N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Kathryn</author>
  </authors>
  <commentList>
    <comment ref="AA16" authorId="0" shapeId="0" xr:uid="{3672B9FA-26EE-40F1-8764-0934FC5B4F64}">
      <text>
        <r>
          <rPr>
            <b/>
            <sz val="9"/>
            <color indexed="81"/>
            <rFont val="Tahoma"/>
            <family val="2"/>
          </rPr>
          <t>Kathryn:</t>
        </r>
        <r>
          <rPr>
            <sz val="9"/>
            <color indexed="81"/>
            <rFont val="Tahoma"/>
            <family val="2"/>
          </rPr>
          <t xml:space="preserve">
Should be current Q1 value *4</t>
        </r>
      </text>
    </comment>
    <comment ref="AB16" authorId="0" shapeId="0" xr:uid="{E207B184-8437-4669-A53A-B20E5F827D37}">
      <text>
        <r>
          <rPr>
            <b/>
            <sz val="9"/>
            <color indexed="81"/>
            <rFont val="Tahoma"/>
            <family val="2"/>
          </rPr>
          <t>Kathryn:</t>
        </r>
        <r>
          <rPr>
            <sz val="9"/>
            <color indexed="81"/>
            <rFont val="Tahoma"/>
            <family val="2"/>
          </rPr>
          <t xml:space="preserve">
Should be current Q2 value, assumed as projection for Q3 and Q4 as well, (so Q2*3), then add in Q1 value</t>
        </r>
      </text>
    </comment>
    <comment ref="AC16" authorId="0" shapeId="0" xr:uid="{6D689B1C-2063-4970-9403-25E17D29488A}">
      <text>
        <r>
          <rPr>
            <b/>
            <sz val="9"/>
            <color indexed="81"/>
            <rFont val="Tahoma"/>
            <family val="2"/>
          </rPr>
          <t>Kathryn:</t>
        </r>
        <r>
          <rPr>
            <sz val="9"/>
            <color indexed="81"/>
            <rFont val="Tahoma"/>
            <family val="2"/>
          </rPr>
          <t xml:space="preserve">
Should be current Q3 value*2 (i.e., projected into Q4), plus sum of Q2 and Q1</t>
        </r>
      </text>
    </comment>
    <comment ref="AD16" authorId="0" shapeId="0" xr:uid="{EFCE003B-A440-4998-9040-D45F1E23E905}">
      <text>
        <r>
          <rPr>
            <b/>
            <sz val="9"/>
            <color indexed="81"/>
            <rFont val="Tahoma"/>
            <family val="2"/>
          </rPr>
          <t>Kathryn:</t>
        </r>
        <r>
          <rPr>
            <sz val="9"/>
            <color indexed="81"/>
            <rFont val="Tahoma"/>
            <family val="2"/>
          </rPr>
          <t xml:space="preserve">
Should be sum total of all quarters</t>
        </r>
      </text>
    </comment>
    <comment ref="Z17" authorId="0" shapeId="0" xr:uid="{F71EC326-C0CE-438E-9BF4-219BE3EA6CDF}">
      <text>
        <r>
          <rPr>
            <b/>
            <sz val="9"/>
            <color indexed="81"/>
            <rFont val="Tahoma"/>
            <family val="2"/>
          </rPr>
          <t>Kathryn:</t>
        </r>
        <r>
          <rPr>
            <sz val="9"/>
            <color indexed="81"/>
            <rFont val="Tahoma"/>
            <family val="2"/>
          </rPr>
          <t xml:space="preserve">
Kathryn:
this is an expense that comes off revenue before othe expenses (like a percent to broker) move under total gross revenue with an *deducting COGs and let them prededuct from their revenue input</t>
        </r>
      </text>
    </comment>
    <comment ref="AA18" authorId="0" shapeId="0" xr:uid="{5A49D854-BB26-43DE-A615-46133B4167E3}">
      <text>
        <r>
          <rPr>
            <b/>
            <sz val="9"/>
            <color indexed="81"/>
            <rFont val="Tahoma"/>
            <family val="2"/>
          </rPr>
          <t>Kathryn:</t>
        </r>
        <r>
          <rPr>
            <sz val="9"/>
            <color indexed="81"/>
            <rFont val="Tahoma"/>
            <family val="2"/>
          </rPr>
          <t xml:space="preserve">
Should be current Q1 value *4</t>
        </r>
      </text>
    </comment>
    <comment ref="AB18" authorId="0" shapeId="0" xr:uid="{2ADAB073-0950-4C42-AC4C-E19642C56C0A}">
      <text>
        <r>
          <rPr>
            <b/>
            <sz val="9"/>
            <color indexed="81"/>
            <rFont val="Tahoma"/>
            <family val="2"/>
          </rPr>
          <t>Kathryn:</t>
        </r>
        <r>
          <rPr>
            <sz val="9"/>
            <color indexed="81"/>
            <rFont val="Tahoma"/>
            <family val="2"/>
          </rPr>
          <t xml:space="preserve">
Should be current Q2 value, assumed as projection for Q3 and Q4 as well, (so Q2*3), then add in Q1 value</t>
        </r>
      </text>
    </comment>
    <comment ref="AC18" authorId="0" shapeId="0" xr:uid="{96357553-ACF5-43FF-BAA8-C2BBAD9B7E7B}">
      <text>
        <r>
          <rPr>
            <b/>
            <sz val="9"/>
            <color indexed="81"/>
            <rFont val="Tahoma"/>
            <family val="2"/>
          </rPr>
          <t>Kathryn:</t>
        </r>
        <r>
          <rPr>
            <sz val="9"/>
            <color indexed="81"/>
            <rFont val="Tahoma"/>
            <family val="2"/>
          </rPr>
          <t xml:space="preserve">
Should be current Q3 value*2 (i.e., projected into Q4), plus sum of Q2 and Q1</t>
        </r>
      </text>
    </comment>
    <comment ref="AD18" authorId="0" shapeId="0" xr:uid="{2D54E152-E9AC-4B88-9108-CEAE27DADD08}">
      <text>
        <r>
          <rPr>
            <b/>
            <sz val="9"/>
            <color indexed="81"/>
            <rFont val="Tahoma"/>
            <family val="2"/>
          </rPr>
          <t>Kathryn:</t>
        </r>
        <r>
          <rPr>
            <sz val="9"/>
            <color indexed="81"/>
            <rFont val="Tahoma"/>
            <family val="2"/>
          </rPr>
          <t xml:space="preserve">
Should be sum total of all quarters</t>
        </r>
      </text>
    </comment>
    <comment ref="AD19" authorId="0" shapeId="0" xr:uid="{2765F05E-4D75-4AEE-825C-33FE606D16A9}">
      <text>
        <r>
          <rPr>
            <b/>
            <sz val="9"/>
            <color indexed="81"/>
            <rFont val="Tahoma"/>
            <family val="2"/>
          </rPr>
          <t>Kathryn:
A non-input for the correct quarter here will trigger an annualization result of $0; this is a reminder to input the AUM fees and consistent w/ FAQs</t>
        </r>
      </text>
    </comment>
    <comment ref="AC20" authorId="0" shapeId="0" xr:uid="{279C8E9B-2168-4EC6-9004-894C309E6146}">
      <text>
        <r>
          <rPr>
            <b/>
            <sz val="9"/>
            <color indexed="81"/>
            <rFont val="Tahoma"/>
            <family val="2"/>
          </rPr>
          <t>Kathryn:</t>
        </r>
        <r>
          <rPr>
            <sz val="9"/>
            <color indexed="81"/>
            <rFont val="Tahoma"/>
            <family val="2"/>
          </rPr>
          <t xml:space="preserve">
the 0 in annualization turns out to be the simplest and least confusing answer with fewest assumptions made. The 0$ annualization will clue users in to update the quarterly dropdown and input a value for the needed quarter. Otherwise, exceptions to the rule become too complicated and prone to error.</t>
        </r>
      </text>
    </comment>
    <comment ref="AD28" authorId="0" shapeId="0" xr:uid="{8CD394D3-DCC6-4C9E-ABD7-D56248C85B4D}">
      <text>
        <r>
          <rPr>
            <b/>
            <sz val="9"/>
            <color indexed="81"/>
            <rFont val="Tahoma"/>
            <family val="2"/>
          </rPr>
          <t>Kathryn:</t>
        </r>
        <r>
          <rPr>
            <sz val="9"/>
            <color indexed="81"/>
            <rFont val="Tahoma"/>
            <family val="2"/>
          </rPr>
          <t xml:space="preserve">
4/19/22: CAN'T use prev. quarter's annualization assumption b/c there was no quarterly input; we can't make all these assumptions to fix user error or else we create too many exceptions to be useful. The $0 will be a reminder, easy to troubleshoot w/ FAQ and a future instructional video.</t>
        </r>
      </text>
    </comment>
    <comment ref="AC30" authorId="0" shapeId="0" xr:uid="{DF81F5D4-EEAB-4FF0-8B50-FEE741609FF8}">
      <text>
        <r>
          <rPr>
            <b/>
            <sz val="9"/>
            <color indexed="81"/>
            <rFont val="Tahoma"/>
            <family val="2"/>
          </rPr>
          <t>Kathryn: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Kathryn</author>
    <author>Kathryn Waller</author>
    <author>tc={EFB1B3B8-93D6-4D29-BD92-84215E355012}</author>
    <author>tc={485DA70E-96D6-486F-8C57-A181C6014CC3}</author>
    <author>tc={C933AAED-A179-4C12-B210-9A16A66573A7}</author>
    <author>tc={FE8C1491-BFDB-415E-8A4E-FFB5E6A5192F}</author>
  </authors>
  <commentList>
    <comment ref="P22" authorId="0" shapeId="0" xr:uid="{99AC1B73-55C8-45B3-B2C1-1197D12C6FCE}">
      <text>
        <r>
          <rPr>
            <b/>
            <sz val="9"/>
            <color indexed="81"/>
            <rFont val="Tahoma"/>
            <family val="2"/>
          </rPr>
          <t>Kathryn:</t>
        </r>
        <r>
          <rPr>
            <sz val="9"/>
            <color indexed="81"/>
            <rFont val="Tahoma"/>
            <family val="2"/>
          </rPr>
          <t xml:space="preserve">
add 3 compensation rows in report as 1 value; then include payroll taxes, cost of benefits, and training values; use Staffing calculator at right</t>
        </r>
      </text>
    </comment>
    <comment ref="P23" authorId="1" shapeId="0" xr:uid="{49B5B1F8-A0A2-4F22-A2A2-186D4765600A}">
      <text>
        <r>
          <rPr>
            <b/>
            <sz val="9"/>
            <color indexed="81"/>
            <rFont val="Tahoma"/>
            <family val="2"/>
          </rPr>
          <t>Kathryn Waller:</t>
        </r>
        <r>
          <rPr>
            <sz val="9"/>
            <color indexed="81"/>
            <rFont val="Tahoma"/>
            <family val="2"/>
          </rPr>
          <t xml:space="preserve">
Important: Manually take "Total Overhead Expenses" in INV NEWS report and subtract our breakout figure for Staffing, which in their study is included. The Indirect Overhead Expenses above in teal will be the sum of these two, which should match the total figure in INV NEWS study. In this row, to avoid circular references, Nicole suggested we retype the Overhead figure from study and subract staffing, calculated in small table to right so that we can get both metrics.</t>
        </r>
      </text>
    </comment>
    <comment ref="P25" authorId="2" shapeId="0" xr:uid="{EFB1B3B8-93D6-4D29-BD92-84215E355012}">
      <text>
        <t>[Threaded comment]
Your version of Excel allows you to read this threaded comment; however, any edits to it will get removed if the file is opened in a newer version of Excel. Learn more: https://go.microsoft.com/fwlink/?linkid=870924
Comment:
    Called "Operating Income" line in the INV News study</t>
      </text>
    </comment>
    <comment ref="W25" authorId="3" shapeId="0" xr:uid="{485DA70E-96D6-486F-8C57-A181C6014CC3}">
      <text>
        <t>[Threaded comment]
Your version of Excel allows you to read this threaded comment; however, any edits to it will get removed if the file is opened in a newer version of Excel. Learn more: https://go.microsoft.com/fwlink/?linkid=870924
Comment:
    This looks wrong, but is taken straight from the Inv study, p 48 "Operating Income"
Reply:
    Figure in the study was wrong; took NET rev - Total Expenses here</t>
      </text>
    </comment>
    <comment ref="AG30" authorId="4" shapeId="0" xr:uid="{C933AAED-A179-4C12-B210-9A16A66573A7}">
      <text>
        <t>[Threaded comment]
Your version of Excel allows you to read this threaded comment; however, any edits to it will get removed if the file is opened in a newer version of Excel. Learn more: https://go.microsoft.com/fwlink/?linkid=870924
Comment:
    Not sure why this is so much lower, but straight from p48 of the study</t>
      </text>
    </comment>
    <comment ref="P34" authorId="5" shapeId="0" xr:uid="{FE8C1491-BFDB-415E-8A4E-FFB5E6A5192F}">
      <text>
        <t>[Threaded comment]
Your version of Excel allows you to read this threaded comment; however, any edits to it will get removed if the file is opened in a newer version of Excel. Learn more: https://go.microsoft.com/fwlink/?linkid=870924
Comment:
    Taken from Overhead per Client line on INV NEWS study</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Kathryn</author>
  </authors>
  <commentList>
    <comment ref="B38" authorId="0" shapeId="0" xr:uid="{A18EC56F-C708-46DE-BAC0-8C04A9823F32}">
      <text>
        <r>
          <rPr>
            <b/>
            <sz val="9"/>
            <color indexed="81"/>
            <rFont val="Tahoma"/>
            <family val="2"/>
          </rPr>
          <t>Kathryn:</t>
        </r>
        <r>
          <rPr>
            <sz val="9"/>
            <color indexed="81"/>
            <rFont val="Tahoma"/>
            <family val="2"/>
          </rPr>
          <t xml:space="preserve">
benchmark page breaks out direct expense/client and indirect expense/client. The 2015 qtr-on-qtr comparison had total expense per client, as reflected here.</t>
        </r>
      </text>
    </comment>
  </commentList>
</comments>
</file>

<file path=xl/sharedStrings.xml><?xml version="1.0" encoding="utf-8"?>
<sst xmlns="http://schemas.openxmlformats.org/spreadsheetml/2006/main" count="465" uniqueCount="202">
  <si>
    <t>Revenue</t>
  </si>
  <si>
    <t>Expenses</t>
  </si>
  <si>
    <t>Total Expenses</t>
  </si>
  <si>
    <t>Clients</t>
  </si>
  <si>
    <t xml:space="preserve">Year </t>
  </si>
  <si>
    <t>Indirect Expenses</t>
  </si>
  <si>
    <t>Overhead</t>
  </si>
  <si>
    <t xml:space="preserve">Profit </t>
  </si>
  <si>
    <t xml:space="preserve">Staffing </t>
  </si>
  <si>
    <t xml:space="preserve">Overhead </t>
  </si>
  <si>
    <t>Headcount</t>
  </si>
  <si>
    <t xml:space="preserve">Assets </t>
  </si>
  <si>
    <t xml:space="preserve">Metric </t>
  </si>
  <si>
    <t xml:space="preserve">Assets under Management </t>
  </si>
  <si>
    <t>Business Performance Key Performance Indicator (KPI)</t>
  </si>
  <si>
    <t xml:space="preserve"> </t>
  </si>
  <si>
    <t>Lifestyle</t>
  </si>
  <si>
    <t>Staff Members</t>
  </si>
  <si>
    <t>YOY % ∆</t>
  </si>
  <si>
    <t>COGS (Cost of Goods Sold, aka B/D fees, etc.)</t>
  </si>
  <si>
    <t>Staffing</t>
  </si>
  <si>
    <t>Financial Planning Fees (hourly or retainer)</t>
  </si>
  <si>
    <t>Total Clients</t>
  </si>
  <si>
    <t>x</t>
  </si>
  <si>
    <t>y</t>
  </si>
  <si>
    <t>h</t>
  </si>
  <si>
    <t xml:space="preserve">Direct Expenses 
MD Comp  </t>
  </si>
  <si>
    <t>Indirect Expenses 
Staffing Cost</t>
  </si>
  <si>
    <t>Indirect Expenses 
Overhead</t>
  </si>
  <si>
    <t>3 YEAR GOAL</t>
  </si>
  <si>
    <t>Instructions:</t>
  </si>
  <si>
    <t xml:space="preserve">BENCHMARK *
(Select Below) </t>
  </si>
  <si>
    <t>Investment Management (AUM) Fees</t>
  </si>
  <si>
    <t>Investment Advisory (AUA) Fees</t>
  </si>
  <si>
    <t>Securities Trails &amp; Commissions</t>
  </si>
  <si>
    <t>Other</t>
  </si>
  <si>
    <t>$250-$500k</t>
  </si>
  <si>
    <t>$500k-$1M</t>
  </si>
  <si>
    <t>&gt;$1M</t>
  </si>
  <si>
    <t>$100-$250k</t>
  </si>
  <si>
    <t>Fee-based Clients</t>
  </si>
  <si>
    <t>% to Current Year Goal</t>
  </si>
  <si>
    <t>$250k-$500k</t>
  </si>
  <si>
    <t>$100k-$250k</t>
  </si>
  <si>
    <t xml:space="preserve">Operating Profit </t>
  </si>
  <si>
    <t>4. Review year-over-year changes to evaluate historical trends.</t>
  </si>
  <si>
    <t>Insurance Trails &amp; Commissions</t>
  </si>
  <si>
    <t>1. Review the pre-populated data below to see how your revenue is trending over time.</t>
  </si>
  <si>
    <t xml:space="preserve">Total (Gross) Revenue </t>
  </si>
  <si>
    <t>Assets Under Management (AUM)</t>
  </si>
  <si>
    <t>AVERAGE</t>
  </si>
  <si>
    <t>NONE</t>
  </si>
  <si>
    <t>MEDIAN</t>
  </si>
  <si>
    <t>Total Headcount</t>
  </si>
  <si>
    <t>Headcount  (Median)</t>
  </si>
  <si>
    <t>Professionals</t>
  </si>
  <si>
    <t>Total Revenue</t>
  </si>
  <si>
    <t>n/a</t>
  </si>
  <si>
    <t>Direct Expenses 
Professional Comp</t>
  </si>
  <si>
    <t>Indirect Expenses 
Staffing Comp</t>
  </si>
  <si>
    <t>Direct Expenses (professional wages)</t>
  </si>
  <si>
    <t>Revenue per Client</t>
  </si>
  <si>
    <t>Revenue per Professional</t>
  </si>
  <si>
    <t>Revenue per Total Headcount</t>
  </si>
  <si>
    <t>Direct Expenses as a % of Total Revenue</t>
  </si>
  <si>
    <t>Indirect Expenses as a % of Total Revenue</t>
  </si>
  <si>
    <t>Expense per Professional</t>
  </si>
  <si>
    <t>Expense per Total Headcount</t>
  </si>
  <si>
    <t>Operating Profit</t>
  </si>
  <si>
    <t>Operating Profit Margin</t>
  </si>
  <si>
    <t>Operating Profit per Client</t>
  </si>
  <si>
    <t>Operating Profit per Professional</t>
  </si>
  <si>
    <t>Operating Profit per Total Headcount</t>
  </si>
  <si>
    <t>Clients per Professional</t>
  </si>
  <si>
    <t>Fee-based Clients per Professional</t>
  </si>
  <si>
    <t>Fee-based Clients per Total Headcount</t>
  </si>
  <si>
    <t>AUM per Client</t>
  </si>
  <si>
    <t>AUM per Professional</t>
  </si>
  <si>
    <t>Average P&amp;L</t>
  </si>
  <si>
    <t>Revenue KPIs (Median)</t>
  </si>
  <si>
    <t>Profit KPIs (Median)</t>
  </si>
  <si>
    <t>Clients KPIs (Median)</t>
  </si>
  <si>
    <t>Asset KPIs (Median)</t>
  </si>
  <si>
    <t>Direct Expense per Client</t>
  </si>
  <si>
    <t xml:space="preserve">Indirect (Overhead) Expenses </t>
  </si>
  <si>
    <t>Indirect Expense per Client</t>
  </si>
  <si>
    <t>Clients per Total Headcount</t>
  </si>
  <si>
    <t>AUM per Total Headcount</t>
  </si>
  <si>
    <t>Expense KPIs (Median)</t>
  </si>
  <si>
    <t xml:space="preserve">Lifestyle </t>
  </si>
  <si>
    <t>Partner Days Off</t>
  </si>
  <si>
    <t>Instructions</t>
  </si>
  <si>
    <t>Firm Data Inputs</t>
  </si>
  <si>
    <t>Partner/Advisor Days Off</t>
  </si>
  <si>
    <t>THE PRACTICE BENCHMARK ANALYSIS: INPUTS &amp; HISTORICALS</t>
  </si>
  <si>
    <t>© Educe Inc. | Limitless Advisor
Limitless materials may not be reproduced, used, or sold in whole or in part, in any manner, without written consent or license for use by Educe, Inc.</t>
  </si>
  <si>
    <t>THE PRACTICE BENCHMARK ANALYSIS: BENCHMARKS &amp; GOALS</t>
  </si>
  <si>
    <r>
      <rPr>
        <sz val="10"/>
        <color theme="0" tint="-0.34998626667073579"/>
        <rFont val="Gilmer Light"/>
        <family val="3"/>
      </rPr>
      <t>© Educe Inc. | Limitless Advisor</t>
    </r>
    <r>
      <rPr>
        <sz val="10"/>
        <color theme="0" tint="-0.34998626667073579"/>
        <rFont val="Helvetica"/>
        <family val="2"/>
      </rPr>
      <t xml:space="preserve">
</t>
    </r>
    <r>
      <rPr>
        <sz val="10"/>
        <color theme="0" tint="-0.34998626667073579"/>
        <rFont val="Gilmer Light"/>
        <family val="3"/>
      </rPr>
      <t>Limitless materials may not be reproduced, used, or sold in whole or in part, in any manner, without written consent or license for use by Educe, Inc.</t>
    </r>
  </si>
  <si>
    <t>THE PRACTICE BENCHMARK ANALYSIS: ECONOMIC MODEL</t>
  </si>
  <si>
    <t>THE PRACTICE BENCHMARK ANALYSIS: REVENUE ANALYSIS</t>
  </si>
  <si>
    <t>1. Review the pre-populated data below to see how your firm financials are trending over time.</t>
  </si>
  <si>
    <t>1. Input current and 3-year goals into the cells highlighted light blue; all other goals will calculate based on your inputs.</t>
  </si>
  <si>
    <t>Staffing expenses:</t>
  </si>
  <si>
    <t>Compensation - Admin Execs</t>
  </si>
  <si>
    <t>Compensation - Dedicated Mgrs</t>
  </si>
  <si>
    <t>Compensation - Admin and Support Staff</t>
  </si>
  <si>
    <t>TOTAL Compensation:</t>
  </si>
  <si>
    <t>Payroll Taxes</t>
  </si>
  <si>
    <t>Cost of Benefits</t>
  </si>
  <si>
    <t>Training, Cont Ed, Prof Dues/Licensing</t>
  </si>
  <si>
    <t>STAFFING CALCULATOR (input values from Inv. News Overhead Expense breakdown):</t>
  </si>
  <si>
    <t>$100K-250K</t>
  </si>
  <si>
    <t>$250K-500K</t>
  </si>
  <si>
    <t>$500K-$1M</t>
  </si>
  <si>
    <t>TOTAL STAFFING EXPENSES</t>
  </si>
  <si>
    <t># of fee-based clients</t>
  </si>
  <si>
    <t>AUM Fees</t>
  </si>
  <si>
    <t>AUA Fees</t>
  </si>
  <si>
    <t>FinPlanning Fees</t>
  </si>
  <si>
    <t>Securities Trails/Comm.</t>
  </si>
  <si>
    <t>Insurance Trails/Comm.</t>
  </si>
  <si>
    <t>Direct Expenses</t>
  </si>
  <si>
    <t>COGS</t>
  </si>
  <si>
    <t>*InvestmentNews 2021 Financial Performance Study. Not all values are available, as such some values are listed as n/a.</t>
  </si>
  <si>
    <t>Advisor Professionals</t>
  </si>
  <si>
    <t>Non-Advisor Professionals*</t>
  </si>
  <si>
    <t>Multiplier for CURRENT Quarter only - NOT sum of all Q's to date</t>
  </si>
  <si>
    <t>Counters for Offsets</t>
  </si>
  <si>
    <r>
      <t xml:space="preserve">1. In the cells to the right, select the current year and the quarter end data. Note: results will not be accurate if this information does not match inputs below. </t>
    </r>
    <r>
      <rPr>
        <b/>
        <sz val="14"/>
        <color rgb="FFD17346"/>
        <rFont val="Gilmer Light"/>
        <family val="3"/>
      </rPr>
      <t>You must update the quarterly dropdown in order for current year annualization to function properly.</t>
    </r>
  </si>
  <si>
    <t>*Note: You MUST update this Quarterly dropdown for accurate annualized projections.</t>
  </si>
  <si>
    <t>Running Projections for Annualized Calculation (using Hlookup) - DO  NOT EDIT THESE VALUES</t>
  </si>
  <si>
    <t>DO NOT DELETE COUNTERS</t>
  </si>
  <si>
    <t>DO NOT DELETE MULTIPLIERS FOR CURRENT QUARTER</t>
  </si>
  <si>
    <t>The first troubleshooting point for this tool's annualization functionality is the Quarterly dropdown menu (S3). All of the HLOOKUP functionality below depends on the accuracy of the Quarterly dropdown in order to call the correct column's projection. The headers in row 15, columns AA through AD below must also match those in the visible tool for current year. For a description of how the annualized projections should occur, see the comments on the Quarterly headers below. For rows of the tool that utilize the Counters for Offsets (at Left), these return the most recent input in the series regardless of the Quarterly dropdown selection (S3). This includes Firm headcounts, most recent AUM, and number of Clients. Note also that in the event of a sharp decline in the YOY%, the tool will not display more than -100%, as this is disallowed.</t>
  </si>
  <si>
    <t>Range of years for dropdown menu reference</t>
  </si>
  <si>
    <t>The following is a range of years for the Cell Q3 to call at left for the dynamic dropdown menu. Do not delete these years.</t>
  </si>
  <si>
    <t>DO NOT DELETE YEARS FOR DROPDOWN REFERENCE</t>
  </si>
  <si>
    <t>Headcount, clients and assets are not annualized due to the nature of those metrics. These rows will instead display the most recent quarter's input.</t>
  </si>
  <si>
    <t>low bad</t>
  </si>
  <si>
    <t>Average Hrs Worked/Week</t>
  </si>
  <si>
    <t>Q4</t>
  </si>
  <si>
    <t>Q3</t>
  </si>
  <si>
    <t>Q2</t>
  </si>
  <si>
    <t>Q1</t>
  </si>
  <si>
    <t>Profit KPIs</t>
  </si>
  <si>
    <t>Clients KPIs</t>
  </si>
  <si>
    <t>Asset KPIs</t>
  </si>
  <si>
    <t>Expense KPIs</t>
  </si>
  <si>
    <t>Revenue KPIs</t>
  </si>
  <si>
    <t>&lt;90% of benchmark/goal</t>
  </si>
  <si>
    <t>90-99% of benchmark/goal</t>
  </si>
  <si>
    <t>up to 99% of benchmark/goal</t>
  </si>
  <si>
    <t>100-110% of benchmark/goal</t>
  </si>
  <si>
    <t>&gt;110% of benchmark/goal</t>
  </si>
  <si>
    <t>100%+ of benchmark/goal</t>
  </si>
  <si>
    <t>Revenue Metrics Legend</t>
  </si>
  <si>
    <t>Expense-Related Metrics</t>
  </si>
  <si>
    <t>Indicator</t>
  </si>
  <si>
    <r>
      <t xml:space="preserve">3. Input yearly/quarterly data into the </t>
    </r>
    <r>
      <rPr>
        <b/>
        <sz val="14"/>
        <color rgb="FF56ABA8"/>
        <rFont val="Gilmer Light"/>
        <family val="3"/>
      </rPr>
      <t>light blue cells</t>
    </r>
    <r>
      <rPr>
        <sz val="14"/>
        <color theme="1"/>
        <rFont val="Gilmer Light"/>
        <family val="3"/>
      </rPr>
      <t xml:space="preserve"> with grey text ONLY. </t>
    </r>
    <r>
      <rPr>
        <b/>
        <sz val="14"/>
        <color rgb="FF004A4D"/>
        <rFont val="Gilmer Light"/>
        <family val="3"/>
      </rPr>
      <t>Dark blue/aqua and white cells</t>
    </r>
    <r>
      <rPr>
        <sz val="14"/>
        <color theme="1"/>
        <rFont val="Gilmer Light"/>
        <family val="3"/>
      </rPr>
      <t xml:space="preserve"> will auto-calculate; do not input over these formulas. </t>
    </r>
  </si>
  <si>
    <t>Cost of Goods Sold (COGS)</t>
  </si>
  <si>
    <t>EBOC</t>
  </si>
  <si>
    <t>EBOC - Earnings Before Owner Comp</t>
  </si>
  <si>
    <t>Professional Wages - Owner</t>
  </si>
  <si>
    <t>Professional Wages - Non-Owner</t>
  </si>
  <si>
    <t>EBOC (Earnings Before Owner Compensation)</t>
  </si>
  <si>
    <r>
      <t xml:space="preserve">3. Review your </t>
    </r>
    <r>
      <rPr>
        <i/>
        <sz val="11"/>
        <color theme="1"/>
        <rFont val="Gilmer Light"/>
        <family val="3"/>
      </rPr>
      <t>% to Goal</t>
    </r>
    <r>
      <rPr>
        <sz val="11"/>
        <color theme="1"/>
        <rFont val="Gilmer Light"/>
        <family val="3"/>
      </rPr>
      <t xml:space="preserve"> and </t>
    </r>
    <r>
      <rPr>
        <i/>
        <sz val="11"/>
        <color theme="1"/>
        <rFont val="Gilmer Light"/>
        <family val="3"/>
      </rPr>
      <t>% to Benchmark</t>
    </r>
    <r>
      <rPr>
        <sz val="11"/>
        <color theme="1"/>
        <rFont val="Gilmer Light"/>
        <family val="3"/>
      </rPr>
      <t xml:space="preserve"> to evaluate your progress.</t>
    </r>
  </si>
  <si>
    <r>
      <t xml:space="preserve">2. Gather data from the Firm Data Inputs column for the prior 3 years and for each quarter of the current year. Note: Current year data is inputs for </t>
    </r>
    <r>
      <rPr>
        <b/>
        <sz val="14"/>
        <color rgb="FF004A4D"/>
        <rFont val="Gilmer Light"/>
        <family val="3"/>
      </rPr>
      <t>each quarter</t>
    </r>
    <r>
      <rPr>
        <sz val="14"/>
        <color theme="1"/>
        <rFont val="Gilmer Light"/>
        <family val="3"/>
      </rPr>
      <t xml:space="preserve">, not a running year total. </t>
    </r>
    <r>
      <rPr>
        <b/>
        <sz val="14"/>
        <color rgb="FFD17346"/>
        <rFont val="Gilmer Light"/>
        <family val="3"/>
      </rPr>
      <t>If you do not input a value for current (dropdown) quarter in an annualizing cell, the annual estimate will revert to the previous quarter's annualization estimate.</t>
    </r>
  </si>
  <si>
    <t>KEY DATA</t>
  </si>
  <si>
    <t>QUARTER-ON-QUARTER ANALYSIS</t>
  </si>
  <si>
    <t>Direct Expenses as % of Total Revenue</t>
  </si>
  <si>
    <t>Indirect Expenses as % of Total Revenue</t>
  </si>
  <si>
    <t>Non Fee-based clients</t>
  </si>
  <si>
    <t>Profit</t>
  </si>
  <si>
    <t>Operating Profit per Advisor</t>
  </si>
  <si>
    <t>Operating Profit per Staff</t>
  </si>
  <si>
    <t>Firm Data Inputs / KPIs</t>
  </si>
  <si>
    <t>Total Revenue per Client</t>
  </si>
  <si>
    <t>Total Revenue per Advisor</t>
  </si>
  <si>
    <t>Total Revenue per Staff</t>
  </si>
  <si>
    <t>Professionals include advisor and investment management roles.</t>
  </si>
  <si>
    <t>Direct Expenses (Professional/ Advisor Compensation)</t>
  </si>
  <si>
    <t>Total Expense per Client</t>
  </si>
  <si>
    <t>Total Expense per Advisor</t>
  </si>
  <si>
    <t>Total Expense per Staff</t>
  </si>
  <si>
    <t>1. In the cells below, your yearly inputs have been prepopulated for you from Step 1: Inputs and Historical. White and Dark Blue/Teal cells have already been calculated. You may enter additional information for previous years' quarters as desired in order to analyze Quarter-on-Quarter trends. (It may be helpful to zoom your view out to 75% in order to get a wider field of vision for comparison).</t>
  </si>
  <si>
    <r>
      <t xml:space="preserve">2. Note that these breakdowns are for your convenience and are not required for the rest of the Practice Benchmark tool to function. Current year quarterly information will be prepopulated automatically; previous years' data may be manually entered </t>
    </r>
    <r>
      <rPr>
        <b/>
        <sz val="11"/>
        <color rgb="FFD17346"/>
        <rFont val="Gilmer Light"/>
        <family val="3"/>
      </rPr>
      <t>in light blue cells only</t>
    </r>
    <r>
      <rPr>
        <sz val="11"/>
        <color theme="1"/>
        <rFont val="Gilmer Light"/>
        <family val="3"/>
      </rPr>
      <t>, as desired. Light gray cells are averages of Quarterly data for the associated year.</t>
    </r>
  </si>
  <si>
    <t xml:space="preserve">Total (NET) Revenue </t>
  </si>
  <si>
    <t xml:space="preserve">Total (Net) Revenue </t>
  </si>
  <si>
    <t>Total (Gross) Revenue</t>
  </si>
  <si>
    <t>Total (Net) Revenue</t>
  </si>
  <si>
    <t>Total NET Revenue</t>
  </si>
  <si>
    <t>Total GROSS Revenue</t>
  </si>
  <si>
    <t xml:space="preserve">5. If you need additional clarity on using this tool, please  read </t>
  </si>
  <si>
    <t>our linked FAQ document and Glossary HERE.</t>
  </si>
  <si>
    <r>
      <t xml:space="preserve">2. Use the dropdown (L8) to select your benchmark for comparison. </t>
    </r>
    <r>
      <rPr>
        <sz val="9"/>
        <color theme="1"/>
        <rFont val="Gilmer Light"/>
        <family val="3"/>
      </rPr>
      <t>(Tip: If you can't see the dropdown menu, got to File&gt;Options&gt;Advanced, and under "Display Options for this Workbook" select "For objects, show All".</t>
    </r>
  </si>
  <si>
    <t>$3M-$5M</t>
  </si>
  <si>
    <t>$5M-$7M</t>
  </si>
  <si>
    <t>$7M-$10M</t>
  </si>
  <si>
    <t>$1M-$2M</t>
  </si>
  <si>
    <t>NEVER TOUCH THIS CELL IT IS NECESSARY FOR THE BENCHMARK OBJECT'S OFFSET CALL FUNCTION</t>
  </si>
  <si>
    <t>Please note that the data provided by this tool is for overall firm strategy and historical analysis purposes, and is not intended for accounting purposes. It should not be used as a primary or exclusive factor for human resources decisions.</t>
  </si>
  <si>
    <t>DO NOT USE - INV NEWS DATA FLAWED (SEE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</si>
</sst>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_(&quot;$&quot;* #,##0.0000_);_(&quot;$&quot;* \(#,##0.0000\);_(&quot;$&quot;* &quot;-&quot;????_);_(@_)"/>
    <numFmt numFmtId="168" formatCode="&quot;$&quot;#,##0.00"/>
  </numFmts>
  <fonts count="105"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12"/>
      <color theme="0"/>
      <name val="Calibri"/>
      <family val="2"/>
      <scheme val="minor"/>
    </font>
    <font>
      <sz val="11"/>
      <color theme="0"/>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10"/>
      <color theme="1"/>
      <name val="Calibri"/>
      <family val="2"/>
      <scheme val="minor"/>
    </font>
    <font>
      <b/>
      <sz val="8"/>
      <color theme="1"/>
      <name val="Calibri"/>
      <family val="2"/>
      <scheme val="minor"/>
    </font>
    <font>
      <sz val="10"/>
      <color rgb="FFFF0000"/>
      <name val="Calibri"/>
      <family val="2"/>
      <scheme val="minor"/>
    </font>
    <font>
      <sz val="10"/>
      <color theme="0"/>
      <name val="Calibri"/>
      <family val="2"/>
      <scheme val="minor"/>
    </font>
    <font>
      <sz val="10"/>
      <name val="Calibri"/>
      <family val="2"/>
      <scheme val="minor"/>
    </font>
    <font>
      <b/>
      <sz val="10"/>
      <name val="Calibri"/>
      <family val="2"/>
      <scheme val="minor"/>
    </font>
    <font>
      <sz val="11"/>
      <color rgb="FF6B6665"/>
      <name val="Calibri"/>
      <family val="2"/>
      <scheme val="minor"/>
    </font>
    <font>
      <sz val="12"/>
      <name val="Calibri"/>
      <family val="2"/>
      <scheme val="minor"/>
    </font>
    <font>
      <b/>
      <sz val="10"/>
      <color theme="1"/>
      <name val="Calibri"/>
      <family val="2"/>
      <scheme val="minor"/>
    </font>
    <font>
      <b/>
      <sz val="11"/>
      <color rgb="FFFF0000"/>
      <name val="Calibri"/>
      <family val="2"/>
      <scheme val="minor"/>
    </font>
    <font>
      <sz val="20"/>
      <color theme="1"/>
      <name val="Calibri"/>
      <family val="2"/>
      <scheme val="minor"/>
    </font>
    <font>
      <sz val="20"/>
      <name val="Calibri"/>
      <family val="2"/>
      <scheme val="minor"/>
    </font>
    <font>
      <sz val="20"/>
      <color theme="0"/>
      <name val="Calibri"/>
      <family val="2"/>
      <scheme val="minor"/>
    </font>
    <font>
      <b/>
      <sz val="16"/>
      <color theme="1"/>
      <name val="Calibri"/>
      <family val="2"/>
      <scheme val="minor"/>
    </font>
    <font>
      <sz val="14"/>
      <color theme="1"/>
      <name val="Calibri"/>
      <family val="2"/>
      <scheme val="minor"/>
    </font>
    <font>
      <sz val="28"/>
      <color theme="1"/>
      <name val="Calibri"/>
      <family val="2"/>
      <scheme val="minor"/>
    </font>
    <font>
      <sz val="14"/>
      <color theme="0"/>
      <name val="Calibri"/>
      <family val="2"/>
      <scheme val="minor"/>
    </font>
    <font>
      <sz val="14"/>
      <color rgb="FFFF0000"/>
      <name val="Calibri"/>
      <family val="2"/>
      <scheme val="minor"/>
    </font>
    <font>
      <b/>
      <sz val="12"/>
      <color theme="1"/>
      <name val="Calibri"/>
      <family val="2"/>
      <scheme val="minor"/>
    </font>
    <font>
      <sz val="12"/>
      <color theme="0" tint="-0.499984740745262"/>
      <name val="Helvetica"/>
      <family val="2"/>
    </font>
    <font>
      <sz val="9"/>
      <color indexed="81"/>
      <name val="Tahoma"/>
      <family val="2"/>
    </font>
    <font>
      <b/>
      <sz val="9"/>
      <color indexed="81"/>
      <name val="Tahoma"/>
      <family val="2"/>
    </font>
    <font>
      <sz val="10"/>
      <color theme="0" tint="-0.34998626667073579"/>
      <name val="Helvetica"/>
      <family val="2"/>
    </font>
    <font>
      <sz val="10"/>
      <color theme="0" tint="-0.499984740745262"/>
      <name val="Helvetica"/>
      <family val="2"/>
    </font>
    <font>
      <b/>
      <sz val="16"/>
      <color theme="1"/>
      <name val="Gilmer Light"/>
      <family val="3"/>
    </font>
    <font>
      <sz val="14"/>
      <color theme="1"/>
      <name val="Gilmer Light"/>
      <family val="3"/>
    </font>
    <font>
      <b/>
      <sz val="18"/>
      <color theme="8" tint="-0.499984740745262"/>
      <name val="Gilmer Light"/>
      <family val="3"/>
    </font>
    <font>
      <sz val="14"/>
      <color theme="0"/>
      <name val="Gilmer Light"/>
      <family val="3"/>
    </font>
    <font>
      <b/>
      <sz val="12"/>
      <color theme="1"/>
      <name val="Gilmer Light"/>
      <family val="3"/>
    </font>
    <font>
      <sz val="14"/>
      <color theme="1" tint="0.499984740745262"/>
      <name val="Gilmer Light"/>
      <family val="3"/>
    </font>
    <font>
      <b/>
      <sz val="14"/>
      <color theme="0"/>
      <name val="Gilmer Light"/>
      <family val="3"/>
    </font>
    <font>
      <b/>
      <sz val="14"/>
      <color rgb="FF808080"/>
      <name val="Gilmer Light"/>
      <family val="3"/>
    </font>
    <font>
      <sz val="12"/>
      <color theme="1"/>
      <name val="Gilmer Light"/>
      <family val="3"/>
    </font>
    <font>
      <sz val="14"/>
      <color theme="1" tint="0.249977111117893"/>
      <name val="Gilmer Light"/>
      <family val="3"/>
    </font>
    <font>
      <sz val="11"/>
      <color theme="0" tint="-0.499984740745262"/>
      <name val="Gilmer Light"/>
      <family val="3"/>
    </font>
    <font>
      <sz val="11"/>
      <color theme="1"/>
      <name val="Gilmer Light"/>
      <family val="3"/>
    </font>
    <font>
      <sz val="10"/>
      <color theme="0" tint="-0.34998626667073579"/>
      <name val="Gilmer Light"/>
      <family val="3"/>
    </font>
    <font>
      <sz val="28"/>
      <color rgb="FF004A4D"/>
      <name val="Garamond"/>
      <family val="1"/>
    </font>
    <font>
      <b/>
      <sz val="12"/>
      <color rgb="FFFFFFFF"/>
      <name val="Gilmer Light"/>
      <family val="3"/>
    </font>
    <font>
      <b/>
      <sz val="12"/>
      <color theme="0"/>
      <name val="Gilmer Light"/>
      <family val="3"/>
    </font>
    <font>
      <sz val="12"/>
      <color rgb="FFFFFFFF"/>
      <name val="Gilmer Light"/>
      <family val="3"/>
    </font>
    <font>
      <b/>
      <sz val="12"/>
      <color theme="0" tint="-0.499984740745262"/>
      <name val="Gilmer Light"/>
      <family val="3"/>
    </font>
    <font>
      <b/>
      <sz val="11"/>
      <color theme="1"/>
      <name val="Gilmer Light"/>
      <family val="3"/>
    </font>
    <font>
      <sz val="11"/>
      <color theme="0"/>
      <name val="Gilmer Light"/>
      <family val="3"/>
    </font>
    <font>
      <sz val="10"/>
      <color theme="1"/>
      <name val="Gilmer Light"/>
      <family val="3"/>
    </font>
    <font>
      <b/>
      <sz val="8"/>
      <color theme="1"/>
      <name val="Gilmer Light"/>
      <family val="3"/>
    </font>
    <font>
      <sz val="10"/>
      <color theme="0"/>
      <name val="Gilmer Light"/>
      <family val="3"/>
    </font>
    <font>
      <sz val="9"/>
      <color theme="1"/>
      <name val="Gilmer Light"/>
      <family val="3"/>
    </font>
    <font>
      <b/>
      <sz val="11"/>
      <color theme="3" tint="0.39997558519241921"/>
      <name val="Calibri"/>
      <family val="2"/>
      <scheme val="minor"/>
    </font>
    <font>
      <sz val="28"/>
      <color rgb="FF004A4D"/>
      <name val="Gisha"/>
      <family val="2"/>
      <charset val="177"/>
    </font>
    <font>
      <sz val="26"/>
      <color rgb="FF004A4D"/>
      <name val="Gisha"/>
      <family val="2"/>
      <charset val="177"/>
    </font>
    <font>
      <sz val="12"/>
      <color theme="0"/>
      <name val="Gilmer Light"/>
      <family val="3"/>
    </font>
    <font>
      <sz val="32"/>
      <color rgb="FF004A4D"/>
      <name val="Gisha"/>
      <family val="2"/>
      <charset val="177"/>
    </font>
    <font>
      <b/>
      <sz val="12"/>
      <color theme="1"/>
      <name val="Gilmer Light"/>
      <family val="3"/>
    </font>
    <font>
      <sz val="16"/>
      <color theme="1"/>
      <name val="Gilmer Light"/>
      <family val="3"/>
    </font>
    <font>
      <sz val="14"/>
      <name val="Calibri"/>
      <family val="2"/>
      <scheme val="minor"/>
    </font>
    <font>
      <b/>
      <sz val="14"/>
      <color rgb="FFD17346"/>
      <name val="Calibri"/>
      <family val="2"/>
      <scheme val="minor"/>
    </font>
    <font>
      <b/>
      <sz val="14"/>
      <color theme="1"/>
      <name val="Calibri"/>
      <family val="2"/>
      <scheme val="minor"/>
    </font>
    <font>
      <sz val="16"/>
      <color theme="0"/>
      <name val="Calibri"/>
      <family val="2"/>
      <scheme val="minor"/>
    </font>
    <font>
      <b/>
      <sz val="14"/>
      <color rgb="FFD17346"/>
      <name val="Gilmer Light"/>
      <family val="3"/>
    </font>
    <font>
      <b/>
      <sz val="16"/>
      <color theme="0"/>
      <name val="Calibri"/>
      <family val="2"/>
      <scheme val="minor"/>
    </font>
    <font>
      <sz val="9"/>
      <color theme="0" tint="-0.499984740745262"/>
      <name val="Calibri"/>
      <family val="2"/>
      <scheme val="minor"/>
    </font>
    <font>
      <b/>
      <sz val="14"/>
      <color rgb="FF56ABA8"/>
      <name val="Gilmer Light"/>
      <family val="3"/>
    </font>
    <font>
      <b/>
      <sz val="14"/>
      <color rgb="FF004A4D"/>
      <name val="Gilmer Light"/>
      <family val="3"/>
    </font>
    <font>
      <sz val="12"/>
      <color rgb="FF004A4D"/>
      <name val="Gilmer Light"/>
      <family val="3"/>
    </font>
    <font>
      <sz val="10"/>
      <color rgb="FF004A4D"/>
      <name val="Gilmer Light"/>
      <family val="3"/>
    </font>
    <font>
      <sz val="12"/>
      <color theme="1" tint="0.499984740745262"/>
      <name val="Gilmer Light"/>
      <family val="3"/>
    </font>
    <font>
      <b/>
      <sz val="12"/>
      <color rgb="FF808080"/>
      <name val="Gilmer Light"/>
      <family val="3"/>
    </font>
    <font>
      <b/>
      <sz val="12"/>
      <color rgb="FF808080"/>
      <name val="Calibri"/>
      <family val="2"/>
      <scheme val="minor"/>
    </font>
    <font>
      <sz val="12"/>
      <color rgb="FFFF0000"/>
      <name val="Calibri"/>
      <family val="2"/>
      <scheme val="minor"/>
    </font>
    <font>
      <b/>
      <sz val="12"/>
      <color rgb="FFD17346"/>
      <name val="Calibri"/>
      <family val="2"/>
      <scheme val="minor"/>
    </font>
    <font>
      <b/>
      <sz val="12"/>
      <color theme="0"/>
      <name val="Calibri"/>
      <family val="2"/>
      <scheme val="minor"/>
    </font>
    <font>
      <sz val="12"/>
      <color rgb="FF808080"/>
      <name val="Gilmer Light"/>
      <family val="3"/>
    </font>
    <font>
      <b/>
      <sz val="12"/>
      <color rgb="FF56ABA8"/>
      <name val="Calibri"/>
      <family val="2"/>
      <scheme val="minor"/>
    </font>
    <font>
      <strike/>
      <sz val="12"/>
      <color theme="1"/>
      <name val="Calibri"/>
      <family val="2"/>
      <scheme val="minor"/>
    </font>
    <font>
      <b/>
      <sz val="14"/>
      <color theme="9" tint="-0.249977111117893"/>
      <name val="Calibri"/>
      <family val="2"/>
      <scheme val="minor"/>
    </font>
    <font>
      <sz val="10"/>
      <color theme="0" tint="-0.499984740745262"/>
      <name val="Gilmer Light"/>
      <family val="3"/>
    </font>
    <font>
      <b/>
      <sz val="14"/>
      <color rgb="FFFFFFFF"/>
      <name val="Gilmer Light"/>
      <family val="3"/>
    </font>
    <font>
      <sz val="14"/>
      <color rgb="FFFFFFFF"/>
      <name val="Gilmer Light"/>
      <family val="3"/>
    </font>
    <font>
      <sz val="11"/>
      <color theme="1" tint="0.499984740745262"/>
      <name val="Gilmer Light"/>
      <family val="3"/>
    </font>
    <font>
      <i/>
      <sz val="11"/>
      <color theme="1"/>
      <name val="Gilmer Light"/>
      <family val="3"/>
    </font>
    <font>
      <sz val="28"/>
      <color rgb="FF004A4D"/>
      <name val="Gisha"/>
      <family val="2"/>
    </font>
    <font>
      <b/>
      <sz val="12"/>
      <color rgb="FF004A4D"/>
      <name val="Gilmer Light"/>
      <family val="3"/>
    </font>
    <font>
      <sz val="12"/>
      <color rgb="FF004A4D"/>
      <name val="Gisha"/>
      <family val="2"/>
    </font>
    <font>
      <sz val="12"/>
      <color theme="0" tint="-0.499984740745262"/>
      <name val="Gilmer Light"/>
      <family val="3"/>
    </font>
    <font>
      <b/>
      <sz val="11"/>
      <color rgb="FFD17346"/>
      <name val="Gilmer Light"/>
      <family val="3"/>
    </font>
    <font>
      <b/>
      <sz val="11"/>
      <color theme="0"/>
      <name val="Gilmer Light"/>
      <family val="3"/>
    </font>
    <font>
      <b/>
      <sz val="11"/>
      <color rgb="FF808080"/>
      <name val="Gilmer Light"/>
      <family val="3"/>
    </font>
    <font>
      <b/>
      <sz val="11"/>
      <color theme="0" tint="-0.499984740745262"/>
      <name val="Gilmer Light"/>
      <family val="3"/>
    </font>
    <font>
      <sz val="11"/>
      <color theme="1" tint="0.249977111117893"/>
      <name val="Gilmer Light"/>
      <family val="3"/>
    </font>
    <font>
      <b/>
      <u/>
      <sz val="14"/>
      <color rgb="FF56ABA8"/>
      <name val="Gilmer Light"/>
      <family val="3"/>
    </font>
    <font>
      <b/>
      <sz val="11"/>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6B6665"/>
        <bgColor indexed="64"/>
      </patternFill>
    </fill>
    <fill>
      <patternFill patternType="solid">
        <fgColor theme="8"/>
      </patternFill>
    </fill>
    <fill>
      <patternFill patternType="solid">
        <fgColor theme="8" tint="0.59999389629810485"/>
        <bgColor indexed="65"/>
      </patternFill>
    </fill>
    <fill>
      <patternFill patternType="solid">
        <fgColor theme="8" tint="0.59999389629810485"/>
        <bgColor indexed="64"/>
      </patternFill>
    </fill>
    <fill>
      <patternFill patternType="solid">
        <fgColor theme="9"/>
        <bgColor indexed="64"/>
      </patternFill>
    </fill>
    <fill>
      <patternFill patternType="solid">
        <fgColor rgb="FF004A4D"/>
        <bgColor indexed="64"/>
      </patternFill>
    </fill>
    <fill>
      <patternFill patternType="solid">
        <fgColor rgb="FFA7D8D5"/>
        <bgColor indexed="64"/>
      </patternFill>
    </fill>
    <fill>
      <patternFill patternType="solid">
        <fgColor rgb="FF417E77"/>
        <bgColor indexed="64"/>
      </patternFill>
    </fill>
    <fill>
      <patternFill patternType="solid">
        <fgColor rgb="FF56ABA8"/>
        <bgColor indexed="64"/>
      </patternFill>
    </fill>
    <fill>
      <patternFill patternType="solid">
        <fgColor rgb="FFBECAC9"/>
        <bgColor indexed="64"/>
      </patternFill>
    </fill>
    <fill>
      <patternFill patternType="solid">
        <fgColor rgb="FFD17346"/>
        <bgColor indexed="64"/>
      </patternFill>
    </fill>
    <fill>
      <patternFill patternType="solid">
        <fgColor rgb="FFB6DEE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9DAF36"/>
        <bgColor indexed="64"/>
      </patternFill>
    </fill>
    <fill>
      <patternFill patternType="solid">
        <fgColor theme="9" tint="0.39997558519241921"/>
        <bgColor indexed="64"/>
      </patternFill>
    </fill>
    <fill>
      <patternFill patternType="solid">
        <fgColor rgb="FFDCF0EF"/>
        <bgColor indexed="64"/>
      </patternFill>
    </fill>
    <fill>
      <patternFill patternType="solid">
        <fgColor theme="0" tint="-0.14999847407452621"/>
        <bgColor indexed="64"/>
      </patternFill>
    </fill>
  </fills>
  <borders count="9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right/>
      <top style="thin">
        <color theme="0" tint="-0.14993743705557422"/>
      </top>
      <bottom style="thin">
        <color theme="0" tint="-0.1499374370555742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style="thin">
        <color theme="0" tint="-0.14990691854609822"/>
      </top>
      <bottom style="thin">
        <color theme="0" tint="-0.14990691854609822"/>
      </bottom>
      <diagonal/>
    </border>
    <border>
      <left/>
      <right/>
      <top style="thin">
        <color theme="0" tint="-0.14993743705557422"/>
      </top>
      <bottom/>
      <diagonal/>
    </border>
    <border>
      <left style="thin">
        <color theme="0" tint="-0.14990691854609822"/>
      </left>
      <right/>
      <top style="thin">
        <color theme="0" tint="-0.14993743705557422"/>
      </top>
      <bottom/>
      <diagonal/>
    </border>
    <border>
      <left/>
      <right style="thin">
        <color theme="0" tint="-0.14990691854609822"/>
      </right>
      <top style="thin">
        <color theme="0" tint="-0.14993743705557422"/>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style="thin">
        <color theme="0" tint="-0.14990691854609822"/>
      </left>
      <right style="thin">
        <color theme="0" tint="-0.14990691854609822"/>
      </right>
      <top/>
      <bottom style="thin">
        <color theme="0" tint="-0.14993743705557422"/>
      </bottom>
      <diagonal/>
    </border>
    <border>
      <left style="thin">
        <color theme="0" tint="-0.14990691854609822"/>
      </left>
      <right style="thin">
        <color theme="0" tint="-0.14990691854609822"/>
      </right>
      <top style="thin">
        <color theme="0" tint="-0.149937437055574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style="thin">
        <color theme="0" tint="-0.1498458815271462"/>
      </left>
      <right/>
      <top style="thin">
        <color theme="0" tint="-0.14981536301767021"/>
      </top>
      <bottom/>
      <diagonal/>
    </border>
    <border>
      <left/>
      <right style="thin">
        <color theme="0" tint="-0.1498764000366222"/>
      </right>
      <top style="thin">
        <color theme="0" tint="-0.14981536301767021"/>
      </top>
      <bottom/>
      <diagonal/>
    </border>
    <border>
      <left style="thin">
        <color theme="0" tint="-0.1498458815271462"/>
      </left>
      <right/>
      <top/>
      <bottom style="thin">
        <color theme="0" tint="-0.14981536301767021"/>
      </bottom>
      <diagonal/>
    </border>
    <border>
      <left/>
      <right style="thin">
        <color theme="0" tint="-0.1498764000366222"/>
      </right>
      <top/>
      <bottom style="thin">
        <color theme="0" tint="-0.1498153630176702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1498764000366222"/>
      </left>
      <right style="thin">
        <color theme="0" tint="-0.14990691854609822"/>
      </right>
      <top style="thin">
        <color theme="0" tint="-0.14990691854609822"/>
      </top>
      <bottom/>
      <diagonal/>
    </border>
    <border>
      <left style="thin">
        <color theme="0" tint="-0.1498764000366222"/>
      </left>
      <right style="thin">
        <color theme="0" tint="-0.14990691854609822"/>
      </right>
      <top/>
      <bottom/>
      <diagonal/>
    </border>
    <border>
      <left style="thin">
        <color theme="0" tint="-0.24994659260841701"/>
      </left>
      <right style="thin">
        <color theme="0" tint="-0.24994659260841701"/>
      </right>
      <top/>
      <bottom style="thin">
        <color theme="0" tint="-0.24994659260841701"/>
      </bottom>
      <diagonal/>
    </border>
    <border>
      <left style="thin">
        <color theme="0" tint="-0.1498764000366222"/>
      </left>
      <right style="thin">
        <color theme="0" tint="-0.14990691854609822"/>
      </right>
      <top style="thin">
        <color theme="0" tint="-0.14993743705557422"/>
      </top>
      <bottom/>
      <diagonal/>
    </border>
    <border>
      <left style="thin">
        <color theme="0" tint="-0.14993743705557422"/>
      </left>
      <right/>
      <top/>
      <bottom/>
      <diagonal/>
    </border>
    <border>
      <left/>
      <right style="thin">
        <color theme="0" tint="-0.24994659260841701"/>
      </right>
      <top/>
      <bottom style="thin">
        <color theme="0" tint="-0.24994659260841701"/>
      </bottom>
      <diagonal/>
    </border>
    <border>
      <left style="thin">
        <color theme="0" tint="-0.24994659260841701"/>
      </left>
      <right style="thin">
        <color theme="0" tint="-0.14990691854609822"/>
      </right>
      <top style="thin">
        <color theme="0" tint="-0.14993743705557422"/>
      </top>
      <bottom/>
      <diagonal/>
    </border>
    <border>
      <left/>
      <right style="thin">
        <color theme="0" tint="-0.24994659260841701"/>
      </right>
      <top style="thin">
        <color theme="0" tint="-0.14993743705557422"/>
      </top>
      <bottom/>
      <diagonal/>
    </border>
    <border>
      <left style="thin">
        <color theme="0" tint="-0.24994659260841701"/>
      </left>
      <right style="thin">
        <color theme="0" tint="-0.14990691854609822"/>
      </right>
      <top/>
      <bottom style="thin">
        <color theme="0" tint="-0.14993743705557422"/>
      </bottom>
      <diagonal/>
    </border>
    <border>
      <left/>
      <right style="thin">
        <color theme="0" tint="-0.24994659260841701"/>
      </right>
      <top/>
      <bottom style="thin">
        <color theme="0" tint="-0.14993743705557422"/>
      </bottom>
      <diagonal/>
    </border>
    <border>
      <left style="thin">
        <color theme="0" tint="-0.24994659260841701"/>
      </left>
      <right style="thin">
        <color theme="0" tint="-0.14993743705557422"/>
      </right>
      <top style="thin">
        <color theme="0" tint="-0.14993743705557422"/>
      </top>
      <bottom style="thin">
        <color theme="0" tint="-0.14993743705557422"/>
      </bottom>
      <diagonal/>
    </border>
    <border>
      <left/>
      <right style="thin">
        <color theme="0" tint="-0.24994659260841701"/>
      </right>
      <top style="thin">
        <color theme="0" tint="-0.14993743705557422"/>
      </top>
      <bottom style="thin">
        <color theme="0" tint="-0.14993743705557422"/>
      </bottom>
      <diagonal/>
    </border>
    <border>
      <left style="thin">
        <color theme="0" tint="-0.14993743705557422"/>
      </left>
      <right style="thin">
        <color theme="0" tint="-0.24994659260841701"/>
      </right>
      <top style="thin">
        <color theme="0" tint="-0.14993743705557422"/>
      </top>
      <bottom style="thin">
        <color theme="0" tint="-0.14993743705557422"/>
      </bottom>
      <diagonal/>
    </border>
    <border>
      <left/>
      <right style="thin">
        <color theme="0" tint="-0.24994659260841701"/>
      </right>
      <top style="thin">
        <color theme="0" tint="-0.14990691854609822"/>
      </top>
      <bottom style="thin">
        <color theme="0" tint="-0.14990691854609822"/>
      </bottom>
      <diagonal/>
    </border>
    <border>
      <left style="thin">
        <color theme="0" tint="-0.14993743705557422"/>
      </left>
      <right style="thin">
        <color theme="0" tint="-0.24994659260841701"/>
      </right>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bottom style="thin">
        <color theme="0" tint="-0.24994659260841701"/>
      </bottom>
      <diagonal/>
    </border>
    <border>
      <left style="thin">
        <color theme="0" tint="-0.14993743705557422"/>
      </left>
      <right style="thin">
        <color theme="0" tint="-0.1498764000366222"/>
      </right>
      <top/>
      <bottom style="thin">
        <color theme="0" tint="-0.24994659260841701"/>
      </bottom>
      <diagonal/>
    </border>
    <border>
      <left/>
      <right style="thin">
        <color theme="0" tint="-0.499984740745262"/>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top style="thin">
        <color theme="0" tint="-0.14990691854609822"/>
      </top>
      <bottom/>
      <diagonal/>
    </border>
    <border>
      <left style="hair">
        <color theme="8"/>
      </left>
      <right style="hair">
        <color theme="8"/>
      </right>
      <top style="hair">
        <color theme="8"/>
      </top>
      <bottom style="hair">
        <color theme="8"/>
      </bottom>
      <diagonal/>
    </border>
    <border>
      <left style="hair">
        <color theme="8"/>
      </left>
      <right/>
      <top style="hair">
        <color theme="8"/>
      </top>
      <bottom style="hair">
        <color theme="8"/>
      </bottom>
      <diagonal/>
    </border>
    <border>
      <left/>
      <right/>
      <top style="hair">
        <color theme="8"/>
      </top>
      <bottom style="hair">
        <color theme="8"/>
      </bottom>
      <diagonal/>
    </border>
    <border>
      <left/>
      <right style="hair">
        <color theme="8"/>
      </right>
      <top style="hair">
        <color theme="8"/>
      </top>
      <bottom style="hair">
        <color theme="8"/>
      </bottom>
      <diagonal/>
    </border>
    <border>
      <left/>
      <right style="hair">
        <color theme="8"/>
      </right>
      <top/>
      <bottom/>
      <diagonal/>
    </border>
    <border>
      <left/>
      <right/>
      <top style="thin">
        <color indexed="64"/>
      </top>
      <bottom/>
      <diagonal/>
    </border>
    <border>
      <left style="thin">
        <color theme="0" tint="-0.24994659260841701"/>
      </left>
      <right/>
      <top style="thin">
        <color theme="0" tint="-0.14993743705557422"/>
      </top>
      <bottom style="thin">
        <color theme="0" tint="-0.24994659260841701"/>
      </bottom>
      <diagonal/>
    </border>
    <border>
      <left style="thin">
        <color theme="0" tint="-0.14993743705557422"/>
      </left>
      <right/>
      <top style="thin">
        <color theme="0" tint="-0.1499069185460982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rgb="FF004A4D"/>
      </left>
      <right style="medium">
        <color rgb="FF004A4D"/>
      </right>
      <top style="medium">
        <color rgb="FF004A4D"/>
      </top>
      <bottom style="medium">
        <color rgb="FF004A4D"/>
      </bottom>
      <diagonal/>
    </border>
    <border>
      <left style="thin">
        <color rgb="FF004A4D"/>
      </left>
      <right style="thin">
        <color rgb="FF004A4D"/>
      </right>
      <top style="medium">
        <color rgb="FF004A4D"/>
      </top>
      <bottom style="medium">
        <color rgb="FF004A4D"/>
      </bottom>
      <diagonal/>
    </border>
    <border>
      <left style="thin">
        <color rgb="FF004A4D"/>
      </left>
      <right style="medium">
        <color rgb="FF004A4D"/>
      </right>
      <top style="medium">
        <color rgb="FF004A4D"/>
      </top>
      <bottom style="medium">
        <color rgb="FF004A4D"/>
      </bottom>
      <diagonal/>
    </border>
    <border>
      <left style="medium">
        <color rgb="FF004A4D"/>
      </left>
      <right style="medium">
        <color rgb="FF004A4D"/>
      </right>
      <top style="medium">
        <color rgb="FF004A4D"/>
      </top>
      <bottom/>
      <diagonal/>
    </border>
    <border>
      <left style="medium">
        <color rgb="FF004A4D"/>
      </left>
      <right style="medium">
        <color rgb="FF004A4D"/>
      </right>
      <top/>
      <bottom/>
      <diagonal/>
    </border>
    <border>
      <left style="medium">
        <color rgb="FF004A4D"/>
      </left>
      <right style="medium">
        <color rgb="FF004A4D"/>
      </right>
      <top/>
      <bottom style="medium">
        <color rgb="FF004A4D"/>
      </bottom>
      <diagonal/>
    </border>
    <border>
      <left/>
      <right style="thin">
        <color rgb="FF004A4D"/>
      </right>
      <top style="medium">
        <color rgb="FF004A4D"/>
      </top>
      <bottom style="medium">
        <color rgb="FF004A4D"/>
      </bottom>
      <diagonal/>
    </border>
    <border>
      <left style="medium">
        <color rgb="FF004A4D"/>
      </left>
      <right/>
      <top/>
      <bottom/>
      <diagonal/>
    </border>
    <border>
      <left style="medium">
        <color rgb="FF004A4D"/>
      </left>
      <right/>
      <top/>
      <bottom style="medium">
        <color rgb="FF004A4D"/>
      </bottom>
      <diagonal/>
    </border>
    <border>
      <left/>
      <right/>
      <top/>
      <bottom style="medium">
        <color rgb="FF004A4D"/>
      </bottom>
      <diagonal/>
    </border>
    <border>
      <left style="thin">
        <color theme="0" tint="-0.14993743705557422"/>
      </left>
      <right style="thin">
        <color theme="0" tint="-0.14993743705557422"/>
      </right>
      <top style="thin">
        <color theme="0" tint="-0.14993743705557422"/>
      </top>
      <bottom style="thin">
        <color theme="0" tint="-0.249977111117893"/>
      </bottom>
      <diagonal/>
    </border>
    <border>
      <left/>
      <right style="thin">
        <color theme="0" tint="-0.499984740745262"/>
      </right>
      <top/>
      <bottom style="thin">
        <color theme="0" tint="-0.249977111117893"/>
      </bottom>
      <diagonal/>
    </border>
    <border>
      <left/>
      <right/>
      <top/>
      <bottom style="thin">
        <color theme="0" tint="-0.249977111117893"/>
      </bottom>
      <diagonal/>
    </border>
    <border>
      <left style="thin">
        <color theme="0" tint="-0.14996795556505021"/>
      </left>
      <right style="thin">
        <color theme="0" tint="-0.14993743705557422"/>
      </right>
      <top style="thin">
        <color theme="0" tint="-0.14993743705557422"/>
      </top>
      <bottom style="thin">
        <color theme="0" tint="-0.249977111117893"/>
      </bottom>
      <diagonal/>
    </border>
    <border>
      <left style="thin">
        <color theme="0" tint="-0.14993743705557422"/>
      </left>
      <right style="thin">
        <color theme="0" tint="-0.14996795556505021"/>
      </right>
      <top style="thin">
        <color theme="0" tint="-0.14993743705557422"/>
      </top>
      <bottom style="thin">
        <color theme="0" tint="-0.249977111117893"/>
      </bottom>
      <diagonal/>
    </border>
    <border>
      <left style="thin">
        <color theme="0" tint="-0.14996795556505021"/>
      </left>
      <right style="thin">
        <color theme="0" tint="-0.24994659260841701"/>
      </right>
      <top style="thin">
        <color theme="0" tint="-0.14993743705557422"/>
      </top>
      <bottom style="thin">
        <color theme="0" tint="-0.249977111117893"/>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top/>
      <bottom style="thin">
        <color indexed="64"/>
      </bottom>
      <diagonal/>
    </border>
    <border>
      <left/>
      <right/>
      <top style="thin">
        <color theme="0" tint="-0.249977111117893"/>
      </top>
      <bottom style="thin">
        <color theme="0" tint="-0.34998626667073579"/>
      </bottom>
      <diagonal/>
    </border>
    <border>
      <left/>
      <right/>
      <top style="thin">
        <color theme="0" tint="-0.34998626667073579"/>
      </top>
      <bottom/>
      <diagonal/>
    </border>
    <border>
      <left/>
      <right style="thin">
        <color theme="0" tint="-0.499984740745262"/>
      </right>
      <top style="thin">
        <color theme="0" tint="-0.34998626667073579"/>
      </top>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top style="thin">
        <color theme="0" tint="-0.14993743705557422"/>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0" tint="-0.14993743705557422"/>
      </top>
      <bottom/>
      <diagonal/>
    </border>
    <border>
      <left style="medium">
        <color indexed="64"/>
      </left>
      <right style="medium">
        <color indexed="64"/>
      </right>
      <top/>
      <bottom style="thin">
        <color theme="0" tint="-0.14993743705557422"/>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3743705557422"/>
      </top>
      <bottom style="thin">
        <color theme="0" tint="-0.14993743705557422"/>
      </bottom>
      <diagonal/>
    </border>
    <border>
      <left style="medium">
        <color indexed="64"/>
      </left>
      <right style="medium">
        <color indexed="64"/>
      </right>
      <top style="thin">
        <color theme="0" tint="-0.14990691854609822"/>
      </top>
      <bottom style="thin">
        <color theme="0" tint="-0.14990691854609822"/>
      </bottom>
      <diagonal/>
    </border>
    <border>
      <left/>
      <right/>
      <top/>
      <bottom style="thin">
        <color theme="0" tint="-0.14993743705557422"/>
      </bottom>
      <diagonal/>
    </border>
    <border>
      <left/>
      <right/>
      <top style="thin">
        <color theme="0" tint="-0.499984740745262"/>
      </top>
      <bottom style="thin">
        <color theme="0" tint="-0.499984740745262"/>
      </bottom>
      <diagonal/>
    </border>
  </borders>
  <cellStyleXfs count="63">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3" fillId="5" borderId="0" applyNumberFormat="0" applyBorder="0" applyAlignment="0" applyProtection="0"/>
  </cellStyleXfs>
  <cellXfs count="695">
    <xf numFmtId="0" fontId="0" fillId="0" borderId="0" xfId="0"/>
    <xf numFmtId="0" fontId="5" fillId="0" borderId="0" xfId="0" applyFont="1"/>
    <xf numFmtId="0" fontId="11" fillId="0" borderId="0" xfId="0" applyFont="1"/>
    <xf numFmtId="0" fontId="9" fillId="2" borderId="0" xfId="0" applyFont="1" applyFill="1"/>
    <xf numFmtId="0" fontId="0" fillId="0" borderId="0" xfId="0" applyAlignment="1">
      <alignment vertical="center"/>
    </xf>
    <xf numFmtId="0" fontId="9" fillId="2" borderId="0" xfId="0" applyFont="1" applyFill="1" applyAlignment="1">
      <alignment vertical="center"/>
    </xf>
    <xf numFmtId="0" fontId="12" fillId="0" borderId="0" xfId="0" applyFont="1"/>
    <xf numFmtId="0" fontId="12" fillId="0" borderId="0" xfId="0" applyFont="1" applyAlignment="1">
      <alignment vertical="center"/>
    </xf>
    <xf numFmtId="0" fontId="13" fillId="0" borderId="0" xfId="0" applyFont="1"/>
    <xf numFmtId="0" fontId="14" fillId="0" borderId="0" xfId="0" applyFont="1"/>
    <xf numFmtId="0" fontId="15" fillId="0" borderId="0" xfId="0" applyFont="1"/>
    <xf numFmtId="0" fontId="16" fillId="2" borderId="0" xfId="0" applyFont="1" applyFill="1"/>
    <xf numFmtId="0" fontId="17" fillId="0" borderId="0" xfId="0" applyFont="1"/>
    <xf numFmtId="0" fontId="17" fillId="2" borderId="0" xfId="0" applyFont="1" applyFill="1"/>
    <xf numFmtId="0" fontId="18" fillId="2" borderId="0" xfId="0" applyFont="1" applyFill="1" applyAlignment="1">
      <alignment vertical="center"/>
    </xf>
    <xf numFmtId="0" fontId="12" fillId="2" borderId="0" xfId="0" applyFont="1" applyFill="1" applyAlignment="1">
      <alignment vertical="center"/>
    </xf>
    <xf numFmtId="0" fontId="12" fillId="2" borderId="0" xfId="0" applyFont="1" applyFill="1"/>
    <xf numFmtId="0" fontId="0" fillId="2" borderId="0" xfId="0" applyFill="1"/>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vertical="center"/>
    </xf>
    <xf numFmtId="0" fontId="0" fillId="2" borderId="0" xfId="0" applyFill="1" applyAlignment="1">
      <alignment horizontal="left" indent="1"/>
    </xf>
    <xf numFmtId="9" fontId="0" fillId="2" borderId="0" xfId="3" applyFont="1" applyFill="1" applyBorder="1"/>
    <xf numFmtId="0" fontId="0" fillId="2" borderId="0" xfId="0" applyFill="1" applyAlignment="1">
      <alignment vertical="center"/>
    </xf>
    <xf numFmtId="9" fontId="9" fillId="2" borderId="0" xfId="3" applyFont="1" applyFill="1" applyBorder="1" applyAlignment="1">
      <alignment horizontal="left" vertical="center"/>
    </xf>
    <xf numFmtId="0" fontId="9" fillId="0" borderId="0" xfId="0" applyFont="1"/>
    <xf numFmtId="0" fontId="20" fillId="0" borderId="0" xfId="0" applyFont="1"/>
    <xf numFmtId="0" fontId="13" fillId="2" borderId="0" xfId="0" applyFont="1" applyFill="1"/>
    <xf numFmtId="0" fontId="14" fillId="2" borderId="0" xfId="0" applyFont="1" applyFill="1" applyAlignment="1">
      <alignment vertical="center" wrapText="1"/>
    </xf>
    <xf numFmtId="0" fontId="21" fillId="2" borderId="0" xfId="0" applyFont="1" applyFill="1" applyAlignment="1">
      <alignment vertical="center"/>
    </xf>
    <xf numFmtId="9" fontId="13" fillId="2" borderId="0" xfId="3" applyFont="1" applyFill="1" applyBorder="1"/>
    <xf numFmtId="0" fontId="23" fillId="0" borderId="0" xfId="0" applyFont="1" applyAlignment="1">
      <alignment horizontal="center" vertical="center"/>
    </xf>
    <xf numFmtId="0" fontId="23" fillId="2" borderId="0" xfId="0" applyFont="1" applyFill="1" applyAlignment="1">
      <alignment horizontal="center" vertical="center"/>
    </xf>
    <xf numFmtId="9" fontId="23" fillId="2" borderId="0" xfId="3" applyFont="1" applyFill="1" applyBorder="1" applyAlignment="1">
      <alignment horizontal="center" vertical="center"/>
    </xf>
    <xf numFmtId="0" fontId="24" fillId="0" borderId="0" xfId="0" applyFont="1" applyAlignment="1">
      <alignment horizontal="center" vertical="center"/>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16" fillId="0" borderId="0" xfId="0" applyFont="1"/>
    <xf numFmtId="0" fontId="16" fillId="2" borderId="0" xfId="0" applyFont="1" applyFill="1" applyAlignment="1">
      <alignment horizontal="left" indent="1"/>
    </xf>
    <xf numFmtId="9" fontId="16" fillId="2" borderId="0" xfId="3" applyFont="1" applyFill="1" applyBorder="1"/>
    <xf numFmtId="0" fontId="27" fillId="0" borderId="0" xfId="0" applyFont="1"/>
    <xf numFmtId="0" fontId="29" fillId="0" borderId="0" xfId="0" applyFont="1"/>
    <xf numFmtId="0" fontId="30" fillId="0" borderId="0" xfId="0" applyFont="1"/>
    <xf numFmtId="0" fontId="29" fillId="2" borderId="0" xfId="0" applyFont="1" applyFill="1"/>
    <xf numFmtId="165" fontId="29" fillId="0" borderId="0" xfId="1" applyNumberFormat="1" applyFont="1" applyAlignment="1" applyProtection="1">
      <alignment horizontal="left"/>
    </xf>
    <xf numFmtId="0" fontId="27" fillId="0" borderId="0" xfId="0" applyFont="1" applyAlignment="1">
      <alignment vertical="top" wrapText="1"/>
    </xf>
    <xf numFmtId="2" fontId="5" fillId="0" borderId="2" xfId="4" applyNumberFormat="1" applyFont="1" applyBorder="1" applyAlignment="1">
      <alignment horizontal="center" vertical="center"/>
    </xf>
    <xf numFmtId="0" fontId="26" fillId="0" borderId="0" xfId="0" applyFont="1" applyAlignment="1">
      <alignment vertical="top" wrapText="1"/>
    </xf>
    <xf numFmtId="0" fontId="27" fillId="0" borderId="0" xfId="0" applyFont="1" applyAlignment="1">
      <alignment vertical="top"/>
    </xf>
    <xf numFmtId="0" fontId="28" fillId="0" borderId="0" xfId="0" applyFont="1"/>
    <xf numFmtId="9" fontId="31" fillId="0" borderId="39" xfId="3" applyFont="1" applyBorder="1" applyAlignment="1" applyProtection="1">
      <alignment horizontal="center" vertical="center"/>
    </xf>
    <xf numFmtId="0" fontId="2" fillId="0" borderId="0" xfId="0" applyFont="1"/>
    <xf numFmtId="0" fontId="16" fillId="2" borderId="0" xfId="0" applyFont="1" applyFill="1" applyAlignment="1">
      <alignment horizontal="left" vertical="center" indent="1"/>
    </xf>
    <xf numFmtId="0" fontId="0" fillId="0" borderId="0" xfId="0" quotePrefix="1"/>
    <xf numFmtId="0" fontId="22" fillId="0" borderId="0" xfId="0" applyFont="1"/>
    <xf numFmtId="0" fontId="26" fillId="2" borderId="0" xfId="0" applyFont="1" applyFill="1" applyAlignment="1">
      <alignment vertical="top"/>
    </xf>
    <xf numFmtId="164" fontId="0" fillId="0" borderId="0" xfId="0" applyNumberFormat="1"/>
    <xf numFmtId="167" fontId="0" fillId="0" borderId="0" xfId="0" applyNumberFormat="1"/>
    <xf numFmtId="10" fontId="0" fillId="0" borderId="0" xfId="3" applyNumberFormat="1" applyFont="1" applyFill="1" applyProtection="1"/>
    <xf numFmtId="10" fontId="0" fillId="0" borderId="0" xfId="0" applyNumberFormat="1"/>
    <xf numFmtId="164" fontId="5" fillId="2" borderId="2" xfId="2" applyNumberFormat="1" applyFont="1" applyFill="1" applyBorder="1" applyAlignment="1" applyProtection="1">
      <alignment horizontal="center" vertical="center"/>
    </xf>
    <xf numFmtId="9" fontId="5" fillId="2" borderId="2" xfId="3" applyFont="1" applyFill="1" applyBorder="1" applyAlignment="1" applyProtection="1">
      <alignment horizontal="center" vertical="center"/>
    </xf>
    <xf numFmtId="9" fontId="5" fillId="0" borderId="10" xfId="3" applyFont="1" applyBorder="1" applyAlignment="1" applyProtection="1">
      <alignment horizontal="center" vertical="center" wrapText="1"/>
    </xf>
    <xf numFmtId="49" fontId="9" fillId="2" borderId="0" xfId="0" applyNumberFormat="1" applyFont="1" applyFill="1" applyAlignment="1">
      <alignment horizontal="left" vertical="center"/>
    </xf>
    <xf numFmtId="0" fontId="13" fillId="2" borderId="0" xfId="0" applyFont="1" applyFill="1" applyAlignment="1">
      <alignment horizontal="left" vertical="center"/>
    </xf>
    <xf numFmtId="0" fontId="21" fillId="2" borderId="0" xfId="0" applyFont="1" applyFill="1" applyAlignment="1">
      <alignment horizontal="center" vertical="center" wrapText="1"/>
    </xf>
    <xf numFmtId="0" fontId="21" fillId="2" borderId="0" xfId="0" applyFont="1" applyFill="1" applyAlignment="1">
      <alignment vertical="center" wrapText="1"/>
    </xf>
    <xf numFmtId="0" fontId="1" fillId="2" borderId="0" xfId="0" applyFont="1" applyFill="1"/>
    <xf numFmtId="9" fontId="1" fillId="2" borderId="0" xfId="3" applyFont="1" applyFill="1" applyBorder="1"/>
    <xf numFmtId="0" fontId="41" fillId="0" borderId="1" xfId="3" applyNumberFormat="1" applyFont="1" applyFill="1" applyBorder="1" applyAlignment="1" applyProtection="1">
      <alignment horizontal="center" vertical="center"/>
    </xf>
    <xf numFmtId="9" fontId="41" fillId="0" borderId="1" xfId="3" applyFont="1" applyFill="1" applyBorder="1" applyAlignment="1" applyProtection="1">
      <alignment horizontal="center" vertical="center"/>
    </xf>
    <xf numFmtId="0" fontId="47" fillId="0" borderId="0" xfId="0" applyFont="1"/>
    <xf numFmtId="0" fontId="48" fillId="0" borderId="0" xfId="0" applyFont="1"/>
    <xf numFmtId="0" fontId="9" fillId="8" borderId="0" xfId="0" applyFont="1" applyFill="1"/>
    <xf numFmtId="0" fontId="47" fillId="8" borderId="0" xfId="0" applyFont="1" applyFill="1"/>
    <xf numFmtId="0" fontId="48" fillId="8" borderId="0" xfId="0" applyFont="1" applyFill="1"/>
    <xf numFmtId="0" fontId="9" fillId="0" borderId="0" xfId="0" applyFont="1" applyAlignment="1">
      <alignment vertical="center"/>
    </xf>
    <xf numFmtId="0" fontId="11" fillId="0" borderId="0" xfId="0" applyFont="1" applyAlignment="1">
      <alignment vertical="center"/>
    </xf>
    <xf numFmtId="0" fontId="0" fillId="2" borderId="0" xfId="0" applyFill="1" applyAlignment="1">
      <alignment horizontal="center" vertical="center"/>
    </xf>
    <xf numFmtId="0" fontId="40" fillId="8" borderId="1" xfId="0" applyFont="1" applyFill="1" applyBorder="1" applyAlignment="1">
      <alignment vertical="center"/>
    </xf>
    <xf numFmtId="0" fontId="40" fillId="8" borderId="1" xfId="61" applyNumberFormat="1" applyFont="1" applyFill="1" applyBorder="1" applyAlignment="1" applyProtection="1">
      <alignment horizontal="center" vertical="center"/>
    </xf>
    <xf numFmtId="9" fontId="41" fillId="2" borderId="1" xfId="3" applyFont="1" applyFill="1" applyBorder="1" applyAlignment="1" applyProtection="1">
      <alignment horizontal="center" vertical="center"/>
    </xf>
    <xf numFmtId="0" fontId="43" fillId="10" borderId="25" xfId="0" applyFont="1" applyFill="1" applyBorder="1" applyAlignment="1">
      <alignment wrapText="1"/>
    </xf>
    <xf numFmtId="0" fontId="40" fillId="10" borderId="26" xfId="0" applyFont="1" applyFill="1" applyBorder="1"/>
    <xf numFmtId="0" fontId="40" fillId="10" borderId="32" xfId="0" applyFont="1" applyFill="1" applyBorder="1"/>
    <xf numFmtId="0" fontId="43" fillId="10" borderId="6" xfId="0" applyFont="1" applyFill="1" applyBorder="1" applyAlignment="1">
      <alignment vertical="center" wrapText="1"/>
    </xf>
    <xf numFmtId="0" fontId="40" fillId="10" borderId="8" xfId="0" applyFont="1" applyFill="1" applyBorder="1" applyAlignment="1">
      <alignment vertical="center"/>
    </xf>
    <xf numFmtId="0" fontId="40" fillId="10" borderId="7" xfId="0" applyFont="1" applyFill="1" applyBorder="1" applyAlignment="1">
      <alignment vertical="center"/>
    </xf>
    <xf numFmtId="0" fontId="40" fillId="10" borderId="8" xfId="61" applyFont="1" applyFill="1" applyBorder="1" applyAlignment="1" applyProtection="1">
      <alignment horizontal="center" vertical="center"/>
    </xf>
    <xf numFmtId="164" fontId="46" fillId="10" borderId="8" xfId="0" applyNumberFormat="1" applyFont="1" applyFill="1" applyBorder="1" applyAlignment="1">
      <alignment vertical="center"/>
    </xf>
    <xf numFmtId="9" fontId="38" fillId="10" borderId="8" xfId="3" applyFont="1" applyFill="1" applyBorder="1" applyAlignment="1" applyProtection="1">
      <alignment horizontal="center" vertical="center"/>
    </xf>
    <xf numFmtId="164" fontId="38" fillId="10" borderId="8" xfId="0" applyNumberFormat="1" applyFont="1" applyFill="1" applyBorder="1" applyAlignment="1">
      <alignment vertical="center"/>
    </xf>
    <xf numFmtId="9" fontId="38" fillId="10" borderId="7" xfId="3" applyFont="1" applyFill="1" applyBorder="1" applyAlignment="1" applyProtection="1">
      <alignment horizontal="center" vertical="center"/>
    </xf>
    <xf numFmtId="0" fontId="27" fillId="10" borderId="0" xfId="0" applyFont="1" applyFill="1"/>
    <xf numFmtId="0" fontId="40" fillId="10" borderId="6" xfId="61" applyFont="1" applyFill="1" applyBorder="1" applyAlignment="1" applyProtection="1">
      <alignment horizontal="center" vertical="center"/>
    </xf>
    <xf numFmtId="0" fontId="40" fillId="10" borderId="6" xfId="61" applyNumberFormat="1" applyFont="1" applyFill="1" applyBorder="1" applyAlignment="1" applyProtection="1">
      <alignment horizontal="center" vertical="center"/>
    </xf>
    <xf numFmtId="0" fontId="37" fillId="9" borderId="0" xfId="0" applyFont="1" applyFill="1" applyAlignment="1">
      <alignment vertical="top"/>
    </xf>
    <xf numFmtId="0" fontId="38" fillId="0" borderId="0" xfId="0" applyFont="1" applyAlignment="1">
      <alignment vertical="top"/>
    </xf>
    <xf numFmtId="0" fontId="45" fillId="0" borderId="37" xfId="4" applyFont="1" applyBorder="1" applyAlignment="1">
      <alignment horizontal="left" vertical="center" wrapText="1"/>
    </xf>
    <xf numFmtId="0" fontId="45" fillId="0" borderId="58" xfId="4" applyFont="1" applyBorder="1" applyAlignment="1">
      <alignment horizontal="left" vertical="center" wrapText="1"/>
    </xf>
    <xf numFmtId="0" fontId="45" fillId="0" borderId="4" xfId="4" applyFont="1" applyBorder="1" applyAlignment="1">
      <alignment horizontal="center" vertical="center" wrapText="1"/>
    </xf>
    <xf numFmtId="1" fontId="41" fillId="6" borderId="4" xfId="4" applyNumberFormat="1" applyFont="1" applyFill="1" applyBorder="1" applyAlignment="1" applyProtection="1">
      <alignment horizontal="center" vertical="center"/>
      <protection locked="0"/>
    </xf>
    <xf numFmtId="0" fontId="43" fillId="11" borderId="1" xfId="0" applyFont="1" applyFill="1" applyBorder="1" applyAlignment="1">
      <alignment horizontal="center" vertical="center"/>
    </xf>
    <xf numFmtId="0" fontId="43" fillId="11" borderId="1" xfId="0" applyFont="1" applyFill="1" applyBorder="1" applyAlignment="1">
      <alignment horizontal="center" vertical="center" wrapText="1"/>
    </xf>
    <xf numFmtId="0" fontId="48" fillId="0" borderId="46" xfId="0" applyFont="1" applyBorder="1"/>
    <xf numFmtId="0" fontId="48" fillId="0" borderId="47" xfId="0" applyFont="1" applyBorder="1"/>
    <xf numFmtId="0" fontId="55" fillId="0" borderId="47" xfId="0" applyFont="1" applyBorder="1"/>
    <xf numFmtId="0" fontId="55" fillId="0" borderId="48" xfId="0" applyFont="1" applyBorder="1"/>
    <xf numFmtId="0" fontId="48" fillId="0" borderId="49" xfId="0" applyFont="1" applyBorder="1"/>
    <xf numFmtId="0" fontId="55" fillId="0" borderId="0" xfId="0" applyFont="1"/>
    <xf numFmtId="0" fontId="55" fillId="0" borderId="50" xfId="0" applyFont="1" applyBorder="1"/>
    <xf numFmtId="0" fontId="48" fillId="0" borderId="50" xfId="0" applyFont="1" applyBorder="1"/>
    <xf numFmtId="0" fontId="56" fillId="2" borderId="49" xfId="0" applyFont="1" applyFill="1" applyBorder="1"/>
    <xf numFmtId="0" fontId="57" fillId="0" borderId="46" xfId="0" applyFont="1" applyBorder="1"/>
    <xf numFmtId="0" fontId="57" fillId="0" borderId="47" xfId="0" applyFont="1" applyBorder="1"/>
    <xf numFmtId="0" fontId="58" fillId="0" borderId="47" xfId="0" applyFont="1" applyBorder="1"/>
    <xf numFmtId="0" fontId="58" fillId="0" borderId="48" xfId="0" applyFont="1" applyBorder="1"/>
    <xf numFmtId="0" fontId="57" fillId="0" borderId="49" xfId="0" applyFont="1" applyBorder="1"/>
    <xf numFmtId="0" fontId="57" fillId="0" borderId="0" xfId="0" applyFont="1"/>
    <xf numFmtId="0" fontId="58" fillId="0" borderId="0" xfId="0" applyFont="1"/>
    <xf numFmtId="0" fontId="58" fillId="0" borderId="50" xfId="0" applyFont="1" applyBorder="1"/>
    <xf numFmtId="0" fontId="59" fillId="2" borderId="49" xfId="0" applyFont="1" applyFill="1" applyBorder="1"/>
    <xf numFmtId="0" fontId="59" fillId="2" borderId="0" xfId="0" applyFont="1" applyFill="1"/>
    <xf numFmtId="0" fontId="48" fillId="0" borderId="25" xfId="0" applyFont="1" applyBorder="1"/>
    <xf numFmtId="0" fontId="48" fillId="0" borderId="26" xfId="0" applyFont="1" applyBorder="1"/>
    <xf numFmtId="0" fontId="48" fillId="0" borderId="32" xfId="0" applyFont="1" applyBorder="1"/>
    <xf numFmtId="0" fontId="48" fillId="0" borderId="37" xfId="4" applyFont="1" applyBorder="1" applyAlignment="1">
      <alignment horizontal="left" vertical="center" wrapText="1"/>
    </xf>
    <xf numFmtId="164" fontId="5" fillId="15" borderId="2" xfId="2" applyNumberFormat="1" applyFont="1" applyFill="1" applyBorder="1" applyAlignment="1" applyProtection="1">
      <alignment horizontal="center" vertical="center"/>
    </xf>
    <xf numFmtId="0" fontId="62" fillId="0" borderId="0" xfId="0" applyFont="1"/>
    <xf numFmtId="0" fontId="45" fillId="0" borderId="0" xfId="0" applyFont="1" applyAlignment="1">
      <alignment vertical="center"/>
    </xf>
    <xf numFmtId="0" fontId="38" fillId="0" borderId="0" xfId="0" applyFont="1" applyAlignment="1">
      <alignment vertical="center"/>
    </xf>
    <xf numFmtId="0" fontId="65" fillId="0" borderId="0" xfId="0" applyFont="1"/>
    <xf numFmtId="0" fontId="43" fillId="10" borderId="1" xfId="0" applyFont="1" applyFill="1" applyBorder="1" applyAlignment="1">
      <alignment vertical="center"/>
    </xf>
    <xf numFmtId="164" fontId="43" fillId="10" borderId="1" xfId="2" applyNumberFormat="1" applyFont="1" applyFill="1" applyBorder="1" applyAlignment="1">
      <alignment horizontal="center" vertical="center"/>
    </xf>
    <xf numFmtId="9" fontId="43" fillId="10" borderId="1" xfId="3" applyFont="1" applyFill="1" applyBorder="1" applyAlignment="1">
      <alignment horizontal="center" vertical="center"/>
    </xf>
    <xf numFmtId="0" fontId="9" fillId="0" borderId="0" xfId="0" applyFont="1" applyAlignment="1">
      <alignment horizontal="right" vertical="center"/>
    </xf>
    <xf numFmtId="0" fontId="62" fillId="0" borderId="0" xfId="0" applyFont="1" applyAlignment="1">
      <alignment vertical="center"/>
    </xf>
    <xf numFmtId="0" fontId="50" fillId="0" borderId="0" xfId="0" applyFont="1" applyAlignment="1">
      <alignment vertical="center"/>
    </xf>
    <xf numFmtId="0" fontId="28" fillId="0" borderId="0" xfId="0" applyFont="1" applyAlignment="1">
      <alignment vertical="center"/>
    </xf>
    <xf numFmtId="0" fontId="37" fillId="9" borderId="0" xfId="0" applyFont="1" applyFill="1" applyAlignment="1">
      <alignment vertical="center"/>
    </xf>
    <xf numFmtId="0" fontId="26" fillId="0" borderId="0" xfId="0" applyFont="1" applyAlignment="1">
      <alignment vertical="center" wrapText="1"/>
    </xf>
    <xf numFmtId="0" fontId="27" fillId="0" borderId="0" xfId="0" applyFont="1" applyAlignment="1">
      <alignment vertical="center" wrapText="1"/>
    </xf>
    <xf numFmtId="0" fontId="45" fillId="0" borderId="0" xfId="0" applyFont="1" applyAlignment="1">
      <alignment vertical="center" wrapText="1"/>
    </xf>
    <xf numFmtId="9" fontId="45" fillId="0" borderId="42" xfId="3" applyFont="1" applyBorder="1" applyAlignment="1" applyProtection="1">
      <alignment vertical="center"/>
    </xf>
    <xf numFmtId="0" fontId="5" fillId="3" borderId="0" xfId="0" applyFont="1" applyFill="1" applyAlignment="1">
      <alignment vertical="center"/>
    </xf>
    <xf numFmtId="0" fontId="0" fillId="0" borderId="0" xfId="0" applyAlignment="1" applyProtection="1">
      <alignment vertical="center"/>
      <protection locked="0"/>
    </xf>
    <xf numFmtId="0" fontId="57" fillId="0" borderId="37" xfId="4" applyFont="1" applyBorder="1" applyAlignment="1">
      <alignment horizontal="left" vertical="center" wrapText="1"/>
    </xf>
    <xf numFmtId="0" fontId="22" fillId="0" borderId="0" xfId="0" applyFont="1" applyAlignment="1">
      <alignment horizontal="center" vertical="center"/>
    </xf>
    <xf numFmtId="0" fontId="45" fillId="15" borderId="37" xfId="4" applyFont="1" applyFill="1" applyBorder="1" applyAlignment="1">
      <alignment horizontal="left" vertical="center" wrapText="1"/>
    </xf>
    <xf numFmtId="0" fontId="60" fillId="0" borderId="37" xfId="4" applyFont="1" applyBorder="1" applyAlignment="1">
      <alignment horizontal="left" vertical="center" wrapText="1"/>
    </xf>
    <xf numFmtId="0" fontId="5" fillId="0" borderId="0" xfId="0" applyFont="1" applyAlignment="1">
      <alignment vertical="center"/>
    </xf>
    <xf numFmtId="44" fontId="0" fillId="0" borderId="0" xfId="0" applyNumberFormat="1" applyAlignment="1">
      <alignment vertical="center"/>
    </xf>
    <xf numFmtId="0" fontId="61" fillId="0" borderId="0" xfId="0" applyFont="1" applyAlignment="1">
      <alignment vertical="center"/>
    </xf>
    <xf numFmtId="2" fontId="5" fillId="0" borderId="42" xfId="0" applyNumberFormat="1" applyFont="1" applyBorder="1" applyAlignment="1">
      <alignment horizontal="center" vertical="center"/>
    </xf>
    <xf numFmtId="9" fontId="0" fillId="0" borderId="0" xfId="3" applyFont="1" applyAlignment="1" applyProtection="1">
      <alignment vertical="center"/>
    </xf>
    <xf numFmtId="0" fontId="41" fillId="0" borderId="0" xfId="0" applyFont="1" applyAlignment="1">
      <alignment horizontal="center" vertical="center"/>
    </xf>
    <xf numFmtId="0" fontId="45"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right" vertical="center"/>
    </xf>
    <xf numFmtId="9" fontId="0" fillId="2" borderId="42" xfId="3" applyFont="1" applyFill="1" applyBorder="1" applyAlignment="1" applyProtection="1">
      <alignment vertical="center"/>
    </xf>
    <xf numFmtId="0" fontId="67" fillId="9" borderId="0" xfId="0" applyFont="1" applyFill="1" applyAlignment="1">
      <alignment vertical="center"/>
    </xf>
    <xf numFmtId="0" fontId="64" fillId="10" borderId="17" xfId="4" applyFont="1" applyFill="1" applyBorder="1" applyAlignment="1">
      <alignment horizontal="center" vertical="center" wrapText="1"/>
    </xf>
    <xf numFmtId="0" fontId="64" fillId="10" borderId="16" xfId="4" applyFont="1" applyFill="1" applyBorder="1" applyAlignment="1">
      <alignment horizontal="center" vertical="center" wrapText="1"/>
    </xf>
    <xf numFmtId="0" fontId="68" fillId="2" borderId="0" xfId="0" applyFont="1" applyFill="1"/>
    <xf numFmtId="44" fontId="27" fillId="2" borderId="0" xfId="2" applyFont="1" applyFill="1" applyBorder="1" applyProtection="1"/>
    <xf numFmtId="44" fontId="68" fillId="2" borderId="0" xfId="2" applyFont="1" applyFill="1" applyBorder="1" applyProtection="1"/>
    <xf numFmtId="44" fontId="68" fillId="0" borderId="0" xfId="2" applyFont="1" applyProtection="1"/>
    <xf numFmtId="0" fontId="69" fillId="2" borderId="0" xfId="0" applyFont="1" applyFill="1"/>
    <xf numFmtId="44" fontId="0" fillId="0" borderId="0" xfId="0" applyNumberFormat="1"/>
    <xf numFmtId="166" fontId="44" fillId="10" borderId="1" xfId="61" applyNumberFormat="1" applyFont="1" applyFill="1" applyBorder="1" applyAlignment="1" applyProtection="1">
      <alignment horizontal="center" vertical="center"/>
    </xf>
    <xf numFmtId="0" fontId="53" fillId="10" borderId="11" xfId="4" applyFont="1" applyFill="1" applyBorder="1" applyAlignment="1">
      <alignment horizontal="center" vertical="center" wrapText="1"/>
    </xf>
    <xf numFmtId="9" fontId="4" fillId="0" borderId="0" xfId="3" applyFont="1" applyAlignment="1" applyProtection="1">
      <alignment horizontal="center" vertical="center"/>
    </xf>
    <xf numFmtId="0" fontId="53" fillId="10" borderId="15" xfId="4" applyFont="1" applyFill="1" applyBorder="1" applyAlignment="1">
      <alignment horizontal="center" vertical="center" wrapText="1"/>
    </xf>
    <xf numFmtId="1" fontId="45" fillId="0" borderId="4" xfId="4" applyNumberFormat="1" applyFont="1" applyBorder="1" applyAlignment="1">
      <alignment horizontal="center" vertical="center"/>
    </xf>
    <xf numFmtId="0" fontId="66" fillId="0" borderId="0" xfId="0" applyFont="1" applyAlignment="1">
      <alignment vertical="center"/>
    </xf>
    <xf numFmtId="0" fontId="68" fillId="0" borderId="0" xfId="0" applyFont="1"/>
    <xf numFmtId="0" fontId="40" fillId="8" borderId="29" xfId="61" applyFont="1" applyFill="1" applyBorder="1" applyAlignment="1" applyProtection="1">
      <alignment horizontal="center" vertical="center"/>
    </xf>
    <xf numFmtId="0" fontId="42" fillId="10" borderId="25" xfId="61" applyFont="1" applyFill="1" applyBorder="1" applyAlignment="1" applyProtection="1">
      <alignment horizontal="center" vertical="center"/>
    </xf>
    <xf numFmtId="44" fontId="27" fillId="0" borderId="0" xfId="2" applyFont="1" applyFill="1" applyProtection="1"/>
    <xf numFmtId="166" fontId="27" fillId="0" borderId="0" xfId="2" applyNumberFormat="1" applyFont="1" applyFill="1" applyBorder="1" applyProtection="1"/>
    <xf numFmtId="44" fontId="68" fillId="0" borderId="0" xfId="2" applyFont="1" applyFill="1" applyBorder="1" applyProtection="1"/>
    <xf numFmtId="44" fontId="68" fillId="0" borderId="0" xfId="2" applyFont="1" applyFill="1" applyProtection="1"/>
    <xf numFmtId="0" fontId="10" fillId="0" borderId="0" xfId="0" applyFont="1"/>
    <xf numFmtId="0" fontId="22" fillId="0" borderId="0" xfId="0" applyFont="1" applyAlignment="1">
      <alignment horizontal="center"/>
    </xf>
    <xf numFmtId="0" fontId="29" fillId="0" borderId="0" xfId="0" applyFont="1" applyAlignment="1">
      <alignment vertical="center"/>
    </xf>
    <xf numFmtId="164" fontId="27" fillId="0" borderId="0" xfId="0" applyNumberFormat="1" applyFont="1" applyAlignment="1">
      <alignment vertical="center"/>
    </xf>
    <xf numFmtId="165" fontId="27" fillId="0" borderId="0" xfId="1" applyNumberFormat="1" applyFont="1" applyFill="1" applyBorder="1" applyAlignment="1" applyProtection="1">
      <alignment horizontal="left"/>
    </xf>
    <xf numFmtId="0" fontId="73" fillId="11" borderId="67" xfId="0" applyFont="1" applyFill="1" applyBorder="1" applyAlignment="1">
      <alignment horizontal="center" vertical="center"/>
    </xf>
    <xf numFmtId="0" fontId="73" fillId="11" borderId="68" xfId="0" applyFont="1" applyFill="1" applyBorder="1" applyAlignment="1">
      <alignment horizontal="center" vertical="center"/>
    </xf>
    <xf numFmtId="0" fontId="27" fillId="0" borderId="70" xfId="0" applyFont="1" applyBorder="1"/>
    <xf numFmtId="0" fontId="8" fillId="7" borderId="66" xfId="0" applyFont="1" applyFill="1" applyBorder="1" applyAlignment="1">
      <alignment horizontal="center" wrapText="1"/>
    </xf>
    <xf numFmtId="0" fontId="73" fillId="11" borderId="72" xfId="0" applyFont="1" applyFill="1" applyBorder="1" applyAlignment="1">
      <alignment horizontal="center" vertical="center"/>
    </xf>
    <xf numFmtId="0" fontId="45" fillId="0" borderId="76" xfId="4" applyFont="1" applyBorder="1" applyAlignment="1">
      <alignment horizontal="center" vertical="center" wrapText="1"/>
    </xf>
    <xf numFmtId="2" fontId="45" fillId="0" borderId="80" xfId="4" applyNumberFormat="1" applyFont="1" applyBorder="1" applyAlignment="1">
      <alignment horizontal="center" vertical="center" wrapText="1"/>
    </xf>
    <xf numFmtId="9" fontId="45" fillId="0" borderId="81" xfId="3" applyFont="1" applyBorder="1" applyAlignment="1" applyProtection="1">
      <alignment horizontal="center" vertical="center"/>
    </xf>
    <xf numFmtId="1" fontId="45" fillId="18" borderId="76" xfId="4" applyNumberFormat="1" applyFont="1" applyFill="1" applyBorder="1" applyAlignment="1">
      <alignment horizontal="center" vertical="center" wrapText="1"/>
    </xf>
    <xf numFmtId="9" fontId="45" fillId="0" borderId="79" xfId="3" applyFont="1" applyFill="1" applyBorder="1" applyAlignment="1" applyProtection="1">
      <alignment horizontal="center" vertical="center"/>
    </xf>
    <xf numFmtId="0" fontId="8" fillId="0" borderId="0" xfId="0" applyFont="1"/>
    <xf numFmtId="165" fontId="45" fillId="0" borderId="29" xfId="1" applyNumberFormat="1" applyFont="1" applyFill="1" applyBorder="1" applyAlignment="1" applyProtection="1">
      <alignment horizontal="left" vertical="center" wrapText="1"/>
    </xf>
    <xf numFmtId="165" fontId="64" fillId="10" borderId="29" xfId="1" applyNumberFormat="1" applyFont="1" applyFill="1" applyBorder="1" applyAlignment="1" applyProtection="1">
      <alignment horizontal="left" vertical="center"/>
    </xf>
    <xf numFmtId="0" fontId="79" fillId="6" borderId="29" xfId="1" applyNumberFormat="1" applyFont="1" applyFill="1" applyBorder="1" applyAlignment="1" applyProtection="1">
      <alignment horizontal="center" vertical="center"/>
      <protection locked="0"/>
    </xf>
    <xf numFmtId="165" fontId="79" fillId="10" borderId="29" xfId="1" applyNumberFormat="1" applyFont="1" applyFill="1" applyBorder="1" applyAlignment="1" applyProtection="1">
      <alignment horizontal="center" vertical="center"/>
    </xf>
    <xf numFmtId="9" fontId="45" fillId="2" borderId="1" xfId="3" applyFont="1" applyFill="1" applyBorder="1" applyAlignment="1" applyProtection="1">
      <alignment horizontal="center" vertical="center"/>
    </xf>
    <xf numFmtId="0" fontId="79" fillId="6" borderId="1" xfId="61" applyFont="1" applyFill="1" applyBorder="1" applyAlignment="1" applyProtection="1">
      <alignment horizontal="center" vertical="center"/>
      <protection locked="0"/>
    </xf>
    <xf numFmtId="1" fontId="80" fillId="0" borderId="1" xfId="61" applyNumberFormat="1" applyFont="1" applyFill="1" applyBorder="1" applyAlignment="1" applyProtection="1">
      <alignment horizontal="center" vertical="center"/>
    </xf>
    <xf numFmtId="165" fontId="1" fillId="0" borderId="0" xfId="1" applyNumberFormat="1" applyFont="1" applyAlignment="1" applyProtection="1">
      <alignment horizontal="left"/>
    </xf>
    <xf numFmtId="0" fontId="1" fillId="0" borderId="0" xfId="0" applyFont="1"/>
    <xf numFmtId="37" fontId="81" fillId="0" borderId="0" xfId="61" applyNumberFormat="1" applyFont="1" applyFill="1" applyBorder="1" applyAlignment="1" applyProtection="1">
      <alignment vertical="center"/>
    </xf>
    <xf numFmtId="165" fontId="8" fillId="2" borderId="0" xfId="1" applyNumberFormat="1" applyFont="1" applyFill="1" applyBorder="1" applyAlignment="1" applyProtection="1">
      <alignment horizontal="left"/>
    </xf>
    <xf numFmtId="165" fontId="82" fillId="0" borderId="0" xfId="1" applyNumberFormat="1" applyFont="1" applyAlignment="1" applyProtection="1">
      <alignment horizontal="left"/>
    </xf>
    <xf numFmtId="0" fontId="45" fillId="0" borderId="1" xfId="0" applyFont="1" applyBorder="1" applyAlignment="1">
      <alignment vertical="center" wrapText="1"/>
    </xf>
    <xf numFmtId="0" fontId="64" fillId="10" borderId="1" xfId="61" applyFont="1" applyFill="1" applyBorder="1" applyAlignment="1" applyProtection="1">
      <alignment horizontal="center" vertical="center"/>
    </xf>
    <xf numFmtId="42" fontId="79" fillId="5" borderId="1" xfId="62" applyNumberFormat="1" applyFont="1" applyBorder="1" applyAlignment="1" applyProtection="1">
      <alignment horizontal="center" vertical="center"/>
      <protection locked="0"/>
    </xf>
    <xf numFmtId="42" fontId="64" fillId="10" borderId="1" xfId="61" applyNumberFormat="1" applyFont="1" applyFill="1" applyBorder="1" applyAlignment="1" applyProtection="1">
      <alignment horizontal="center" vertical="center"/>
    </xf>
    <xf numFmtId="164" fontId="79" fillId="5" borderId="1" xfId="62" applyNumberFormat="1" applyFont="1" applyBorder="1" applyAlignment="1" applyProtection="1">
      <alignment horizontal="center" vertical="center"/>
      <protection locked="0"/>
    </xf>
    <xf numFmtId="164" fontId="79" fillId="10" borderId="1" xfId="62" applyNumberFormat="1" applyFont="1" applyFill="1" applyBorder="1" applyAlignment="1" applyProtection="1">
      <alignment horizontal="center" vertical="center"/>
    </xf>
    <xf numFmtId="166" fontId="80" fillId="0" borderId="1" xfId="61" applyNumberFormat="1" applyFont="1" applyFill="1" applyBorder="1" applyAlignment="1" applyProtection="1">
      <alignment horizontal="center" vertical="center"/>
    </xf>
    <xf numFmtId="0" fontId="1" fillId="16" borderId="71" xfId="0" applyFont="1" applyFill="1" applyBorder="1"/>
    <xf numFmtId="42" fontId="81" fillId="0" borderId="0" xfId="61" applyNumberFormat="1" applyFont="1" applyFill="1" applyBorder="1" applyAlignment="1" applyProtection="1">
      <alignment vertical="center"/>
    </xf>
    <xf numFmtId="0" fontId="8" fillId="2" borderId="0" xfId="0" applyFont="1" applyFill="1"/>
    <xf numFmtId="0" fontId="83" fillId="2" borderId="0" xfId="0" applyFont="1" applyFill="1"/>
    <xf numFmtId="44" fontId="1" fillId="2" borderId="0" xfId="2" applyFont="1" applyFill="1" applyBorder="1" applyProtection="1"/>
    <xf numFmtId="44" fontId="20" fillId="2" borderId="0" xfId="2" applyFont="1" applyFill="1" applyBorder="1" applyProtection="1"/>
    <xf numFmtId="44" fontId="20" fillId="0" borderId="0" xfId="2" applyFont="1" applyProtection="1"/>
    <xf numFmtId="44" fontId="1" fillId="0" borderId="0" xfId="2" applyFont="1" applyFill="1" applyProtection="1"/>
    <xf numFmtId="0" fontId="79" fillId="5" borderId="1" xfId="1" applyNumberFormat="1" applyFont="1" applyFill="1" applyBorder="1" applyAlignment="1" applyProtection="1">
      <alignment horizontal="center" vertical="center"/>
      <protection locked="0"/>
    </xf>
    <xf numFmtId="0" fontId="52" fillId="10" borderId="1" xfId="61" applyNumberFormat="1" applyFont="1" applyFill="1" applyBorder="1" applyAlignment="1" applyProtection="1">
      <alignment horizontal="center" vertical="center"/>
    </xf>
    <xf numFmtId="0" fontId="64" fillId="10" borderId="1" xfId="61" applyNumberFormat="1" applyFont="1" applyFill="1" applyBorder="1" applyAlignment="1" applyProtection="1">
      <alignment horizontal="center" vertical="center"/>
    </xf>
    <xf numFmtId="9" fontId="64" fillId="10" borderId="1" xfId="3" applyFont="1" applyFill="1" applyBorder="1" applyAlignment="1" applyProtection="1">
      <alignment horizontal="center" vertical="center"/>
    </xf>
    <xf numFmtId="0" fontId="79" fillId="5" borderId="1" xfId="3" applyNumberFormat="1" applyFont="1" applyFill="1" applyBorder="1" applyAlignment="1" applyProtection="1">
      <alignment horizontal="center" vertical="center"/>
      <protection locked="0"/>
    </xf>
    <xf numFmtId="0" fontId="80" fillId="0" borderId="1" xfId="61" applyNumberFormat="1" applyFont="1" applyFill="1" applyBorder="1" applyAlignment="1" applyProtection="1">
      <alignment horizontal="center" vertical="center"/>
    </xf>
    <xf numFmtId="0" fontId="1" fillId="16" borderId="70" xfId="0" applyFont="1" applyFill="1" applyBorder="1"/>
    <xf numFmtId="165" fontId="81" fillId="0" borderId="0" xfId="61" applyNumberFormat="1" applyFont="1" applyFill="1" applyBorder="1" applyAlignment="1" applyProtection="1">
      <alignment vertical="center"/>
    </xf>
    <xf numFmtId="0" fontId="1" fillId="2" borderId="0" xfId="2" applyNumberFormat="1" applyFont="1" applyFill="1" applyBorder="1" applyProtection="1"/>
    <xf numFmtId="0" fontId="20" fillId="2" borderId="0" xfId="2" applyNumberFormat="1" applyFont="1" applyFill="1" applyBorder="1" applyProtection="1"/>
    <xf numFmtId="0" fontId="20" fillId="0" borderId="0" xfId="2" applyNumberFormat="1" applyFont="1" applyProtection="1"/>
    <xf numFmtId="0" fontId="1" fillId="0" borderId="0" xfId="2" applyNumberFormat="1" applyFont="1" applyFill="1" applyProtection="1"/>
    <xf numFmtId="166" fontId="52" fillId="11" borderId="1" xfId="61" applyNumberFormat="1" applyFont="1" applyFill="1" applyBorder="1" applyAlignment="1" applyProtection="1">
      <alignment horizontal="center" vertical="center"/>
    </xf>
    <xf numFmtId="166" fontId="79" fillId="10" borderId="1" xfId="61" applyNumberFormat="1" applyFont="1" applyFill="1" applyBorder="1" applyAlignment="1" applyProtection="1">
      <alignment horizontal="center" vertical="center"/>
    </xf>
    <xf numFmtId="9" fontId="45" fillId="0" borderId="1" xfId="61" applyNumberFormat="1" applyFont="1" applyFill="1" applyBorder="1" applyAlignment="1" applyProtection="1">
      <alignment horizontal="center" vertical="center"/>
    </xf>
    <xf numFmtId="166" fontId="64" fillId="10" borderId="1" xfId="61" applyNumberFormat="1" applyFont="1" applyFill="1" applyBorder="1" applyAlignment="1" applyProtection="1">
      <alignment horizontal="center" vertical="center"/>
    </xf>
    <xf numFmtId="0" fontId="1" fillId="0" borderId="70" xfId="0" applyFont="1" applyBorder="1"/>
    <xf numFmtId="166" fontId="84" fillId="0" borderId="0" xfId="61" applyNumberFormat="1" applyFont="1" applyFill="1" applyBorder="1" applyAlignment="1" applyProtection="1">
      <alignment vertical="center"/>
    </xf>
    <xf numFmtId="166" fontId="1" fillId="16" borderId="0" xfId="2" applyNumberFormat="1" applyFont="1" applyFill="1" applyBorder="1" applyProtection="1"/>
    <xf numFmtId="44" fontId="20" fillId="16" borderId="0" xfId="2" applyFont="1" applyFill="1" applyBorder="1" applyProtection="1"/>
    <xf numFmtId="44" fontId="20" fillId="16" borderId="0" xfId="2" applyFont="1" applyFill="1" applyProtection="1"/>
    <xf numFmtId="166" fontId="79" fillId="14" borderId="1" xfId="62" applyNumberFormat="1" applyFont="1" applyFill="1" applyBorder="1" applyAlignment="1" applyProtection="1">
      <alignment horizontal="center" vertical="center"/>
      <protection locked="0"/>
    </xf>
    <xf numFmtId="166" fontId="79" fillId="5" borderId="1" xfId="62" applyNumberFormat="1" applyFont="1" applyBorder="1" applyAlignment="1" applyProtection="1">
      <alignment horizontal="center" vertical="center"/>
      <protection locked="0"/>
    </xf>
    <xf numFmtId="166" fontId="79" fillId="6" borderId="1" xfId="61" applyNumberFormat="1" applyFont="1" applyFill="1" applyBorder="1" applyAlignment="1" applyProtection="1">
      <alignment horizontal="center" vertical="center"/>
      <protection locked="0"/>
    </xf>
    <xf numFmtId="166" fontId="1" fillId="0" borderId="70" xfId="0" applyNumberFormat="1" applyFont="1" applyBorder="1"/>
    <xf numFmtId="166" fontId="81" fillId="0" borderId="0" xfId="61" applyNumberFormat="1" applyFont="1" applyFill="1" applyBorder="1" applyAlignment="1" applyProtection="1">
      <alignment vertical="center"/>
    </xf>
    <xf numFmtId="0" fontId="45" fillId="0" borderId="1" xfId="0" applyFont="1" applyBorder="1" applyAlignment="1">
      <alignment horizontal="left" vertical="center" wrapText="1"/>
    </xf>
    <xf numFmtId="164" fontId="64" fillId="10" borderId="1" xfId="61" applyNumberFormat="1" applyFont="1" applyFill="1" applyBorder="1" applyAlignment="1" applyProtection="1">
      <alignment vertical="center"/>
    </xf>
    <xf numFmtId="166" fontId="79" fillId="10" borderId="1" xfId="62" applyNumberFormat="1" applyFont="1" applyFill="1" applyBorder="1" applyAlignment="1" applyProtection="1">
      <alignment horizontal="center" vertical="center"/>
    </xf>
    <xf numFmtId="166" fontId="52" fillId="10" borderId="1" xfId="61" applyNumberFormat="1" applyFont="1" applyFill="1" applyBorder="1" applyAlignment="1" applyProtection="1">
      <alignment horizontal="center" vertical="center"/>
    </xf>
    <xf numFmtId="166" fontId="85" fillId="14" borderId="1" xfId="62" applyNumberFormat="1" applyFont="1" applyFill="1" applyBorder="1" applyAlignment="1" applyProtection="1">
      <alignment horizontal="center" vertical="center"/>
      <protection locked="0"/>
    </xf>
    <xf numFmtId="9" fontId="45" fillId="0" borderId="0" xfId="3" applyFont="1" applyBorder="1" applyAlignment="1" applyProtection="1">
      <alignment horizontal="center" vertical="center"/>
    </xf>
    <xf numFmtId="166" fontId="79" fillId="5" borderId="6" xfId="62" applyNumberFormat="1" applyFont="1" applyBorder="1" applyAlignment="1" applyProtection="1">
      <alignment horizontal="center" vertical="center"/>
      <protection locked="0"/>
    </xf>
    <xf numFmtId="0" fontId="64" fillId="10" borderId="6" xfId="61" applyFont="1" applyFill="1" applyBorder="1" applyAlignment="1" applyProtection="1">
      <alignment horizontal="center" vertical="center"/>
    </xf>
    <xf numFmtId="166" fontId="64" fillId="10" borderId="6" xfId="61" applyNumberFormat="1" applyFont="1" applyFill="1" applyBorder="1" applyAlignment="1" applyProtection="1">
      <alignment horizontal="center" vertical="center"/>
    </xf>
    <xf numFmtId="0" fontId="20" fillId="2" borderId="0" xfId="0" applyFont="1" applyFill="1"/>
    <xf numFmtId="0" fontId="86" fillId="2" borderId="0" xfId="0" applyFont="1" applyFill="1"/>
    <xf numFmtId="0" fontId="86" fillId="0" borderId="0" xfId="0" applyFont="1"/>
    <xf numFmtId="166" fontId="79" fillId="10" borderId="6" xfId="61" applyNumberFormat="1" applyFont="1" applyFill="1" applyBorder="1" applyAlignment="1" applyProtection="1">
      <alignment horizontal="center" vertical="center"/>
    </xf>
    <xf numFmtId="0" fontId="84" fillId="0" borderId="0" xfId="0" applyFont="1"/>
    <xf numFmtId="0" fontId="31" fillId="0" borderId="0" xfId="0" applyFont="1"/>
    <xf numFmtId="0" fontId="84" fillId="2" borderId="0" xfId="0" applyFont="1" applyFill="1"/>
    <xf numFmtId="44" fontId="31" fillId="0" borderId="0" xfId="2" applyFont="1" applyFill="1" applyProtection="1"/>
    <xf numFmtId="9" fontId="45" fillId="0" borderId="1" xfId="3" applyFont="1" applyFill="1" applyBorder="1" applyAlignment="1" applyProtection="1">
      <alignment horizontal="center" vertical="center"/>
    </xf>
    <xf numFmtId="0" fontId="79" fillId="10" borderId="6" xfId="61" applyFont="1" applyFill="1" applyBorder="1" applyAlignment="1" applyProtection="1">
      <alignment horizontal="center" vertical="center"/>
    </xf>
    <xf numFmtId="0" fontId="87" fillId="0" borderId="0" xfId="0" applyFont="1"/>
    <xf numFmtId="0" fontId="79" fillId="10" borderId="1" xfId="61" applyFont="1" applyFill="1" applyBorder="1" applyAlignment="1" applyProtection="1">
      <alignment horizontal="center" vertical="center"/>
    </xf>
    <xf numFmtId="44" fontId="1" fillId="0" borderId="0" xfId="0" applyNumberFormat="1" applyFont="1"/>
    <xf numFmtId="0" fontId="84" fillId="11" borderId="72" xfId="0" applyFont="1" applyFill="1" applyBorder="1" applyAlignment="1">
      <alignment horizontal="center" vertical="center"/>
    </xf>
    <xf numFmtId="0" fontId="84" fillId="11" borderId="67" xfId="0" applyFont="1" applyFill="1" applyBorder="1" applyAlignment="1">
      <alignment horizontal="center" vertical="center"/>
    </xf>
    <xf numFmtId="0" fontId="84" fillId="11" borderId="68" xfId="0" applyFont="1" applyFill="1" applyBorder="1" applyAlignment="1">
      <alignment horizontal="center" vertical="center"/>
    </xf>
    <xf numFmtId="0" fontId="54" fillId="0" borderId="85" xfId="0" applyFont="1" applyBorder="1" applyAlignment="1">
      <alignment horizontal="right" vertical="center"/>
    </xf>
    <xf numFmtId="0" fontId="89" fillId="0" borderId="85" xfId="0" applyFont="1" applyBorder="1" applyAlignment="1">
      <alignment horizontal="right" vertical="center"/>
    </xf>
    <xf numFmtId="0" fontId="29" fillId="0" borderId="0" xfId="0" applyFont="1" applyAlignment="1">
      <alignment horizontal="right" vertical="center"/>
    </xf>
    <xf numFmtId="0" fontId="90" fillId="12" borderId="37" xfId="4" applyFont="1" applyFill="1" applyBorder="1" applyAlignment="1">
      <alignment horizontal="left" vertical="center" wrapText="1"/>
    </xf>
    <xf numFmtId="0" fontId="91" fillId="12" borderId="3" xfId="4" applyFont="1" applyFill="1" applyBorder="1" applyAlignment="1">
      <alignment horizontal="center" vertical="center" wrapText="1"/>
    </xf>
    <xf numFmtId="0" fontId="91" fillId="12" borderId="3" xfId="4" applyFont="1" applyFill="1" applyBorder="1" applyAlignment="1">
      <alignment vertical="center" wrapText="1"/>
    </xf>
    <xf numFmtId="0" fontId="91" fillId="12" borderId="5" xfId="4" applyFont="1" applyFill="1" applyBorder="1" applyAlignment="1">
      <alignment vertical="center" wrapText="1"/>
    </xf>
    <xf numFmtId="0" fontId="90" fillId="12" borderId="5" xfId="4" applyFont="1" applyFill="1" applyBorder="1" applyAlignment="1">
      <alignment vertical="center" wrapText="1"/>
    </xf>
    <xf numFmtId="0" fontId="91" fillId="12" borderId="38" xfId="4" applyFont="1" applyFill="1" applyBorder="1" applyAlignment="1">
      <alignment vertical="center" wrapText="1"/>
    </xf>
    <xf numFmtId="2" fontId="70" fillId="3" borderId="4" xfId="2" applyNumberFormat="1" applyFont="1" applyFill="1" applyBorder="1" applyAlignment="1" applyProtection="1">
      <alignment horizontal="center" vertical="center" wrapText="1"/>
    </xf>
    <xf numFmtId="0" fontId="27" fillId="0" borderId="0" xfId="0" applyFont="1" applyAlignment="1">
      <alignment vertical="center"/>
    </xf>
    <xf numFmtId="0" fontId="91" fillId="12" borderId="31" xfId="4" applyFont="1" applyFill="1" applyBorder="1" applyAlignment="1">
      <alignment horizontal="center" vertical="center" wrapText="1"/>
    </xf>
    <xf numFmtId="0" fontId="91" fillId="12" borderId="59" xfId="4" applyFont="1" applyFill="1" applyBorder="1" applyAlignment="1">
      <alignment vertical="center" wrapText="1"/>
    </xf>
    <xf numFmtId="0" fontId="91" fillId="12" borderId="51" xfId="4" applyFont="1" applyFill="1" applyBorder="1" applyAlignment="1">
      <alignment vertical="center" wrapText="1"/>
    </xf>
    <xf numFmtId="0" fontId="90" fillId="12" borderId="51" xfId="4" applyFont="1" applyFill="1" applyBorder="1" applyAlignment="1">
      <alignment vertical="center" wrapText="1"/>
    </xf>
    <xf numFmtId="0" fontId="91" fillId="12" borderId="20" xfId="4" applyFont="1" applyFill="1" applyBorder="1" applyAlignment="1">
      <alignment vertical="center" wrapText="1"/>
    </xf>
    <xf numFmtId="0" fontId="90" fillId="12" borderId="20" xfId="4" applyFont="1" applyFill="1" applyBorder="1" applyAlignment="1">
      <alignment vertical="center" wrapText="1"/>
    </xf>
    <xf numFmtId="0" fontId="91" fillId="12" borderId="40" xfId="4" applyFont="1" applyFill="1" applyBorder="1" applyAlignment="1">
      <alignment vertical="center" wrapText="1"/>
    </xf>
    <xf numFmtId="2" fontId="70" fillId="3" borderId="2" xfId="1" applyNumberFormat="1" applyFont="1" applyFill="1" applyBorder="1" applyAlignment="1" applyProtection="1">
      <alignment horizontal="center" vertical="center"/>
    </xf>
    <xf numFmtId="2" fontId="70" fillId="3" borderId="2" xfId="4" applyNumberFormat="1" applyFont="1" applyFill="1" applyBorder="1" applyAlignment="1">
      <alignment horizontal="center" vertical="center"/>
    </xf>
    <xf numFmtId="2" fontId="70" fillId="3" borderId="4" xfId="4" applyNumberFormat="1" applyFont="1" applyFill="1" applyBorder="1" applyAlignment="1">
      <alignment horizontal="center" vertical="center" wrapText="1"/>
    </xf>
    <xf numFmtId="9" fontId="27" fillId="0" borderId="0" xfId="3" applyFont="1" applyAlignment="1" applyProtection="1">
      <alignment vertical="center"/>
    </xf>
    <xf numFmtId="0" fontId="70" fillId="0" borderId="0" xfId="0" applyFont="1" applyAlignment="1">
      <alignment vertical="center"/>
    </xf>
    <xf numFmtId="0" fontId="91" fillId="12" borderId="19" xfId="4" applyFont="1" applyFill="1" applyBorder="1" applyAlignment="1">
      <alignment vertical="center" wrapText="1"/>
    </xf>
    <xf numFmtId="0" fontId="90" fillId="12" borderId="3" xfId="4" applyFont="1" applyFill="1" applyBorder="1" applyAlignment="1">
      <alignment horizontal="left" vertical="center" wrapText="1"/>
    </xf>
    <xf numFmtId="0" fontId="91" fillId="12" borderId="3" xfId="4" applyFont="1" applyFill="1" applyBorder="1" applyAlignment="1">
      <alignment horizontal="left" vertical="center" wrapText="1"/>
    </xf>
    <xf numFmtId="0" fontId="70" fillId="3" borderId="42" xfId="0" applyFont="1" applyFill="1" applyBorder="1" applyAlignment="1">
      <alignment vertical="center"/>
    </xf>
    <xf numFmtId="49" fontId="45" fillId="0" borderId="1" xfId="0" applyNumberFormat="1" applyFont="1" applyBorder="1" applyAlignment="1">
      <alignment horizontal="left" indent="1"/>
    </xf>
    <xf numFmtId="164" fontId="45" fillId="0" borderId="1" xfId="2" applyNumberFormat="1" applyFont="1" applyFill="1" applyBorder="1"/>
    <xf numFmtId="0" fontId="45" fillId="0" borderId="1" xfId="0" applyFont="1" applyBorder="1" applyAlignment="1">
      <alignment horizontal="left" indent="1"/>
    </xf>
    <xf numFmtId="0" fontId="45" fillId="0" borderId="1" xfId="0" applyFont="1" applyBorder="1" applyAlignment="1">
      <alignment vertical="center"/>
    </xf>
    <xf numFmtId="9" fontId="45" fillId="0" borderId="1" xfId="3" applyFont="1" applyFill="1" applyBorder="1" applyAlignment="1">
      <alignment horizontal="center" vertical="center"/>
    </xf>
    <xf numFmtId="0" fontId="70" fillId="3" borderId="88" xfId="0" applyFont="1" applyFill="1" applyBorder="1" applyAlignment="1">
      <alignment vertical="center"/>
    </xf>
    <xf numFmtId="2" fontId="70" fillId="3" borderId="3" xfId="1" applyNumberFormat="1" applyFont="1" applyFill="1" applyBorder="1" applyAlignment="1" applyProtection="1">
      <alignment horizontal="center" vertical="center"/>
    </xf>
    <xf numFmtId="9" fontId="31" fillId="0" borderId="3" xfId="3" applyFont="1" applyBorder="1" applyAlignment="1" applyProtection="1">
      <alignment horizontal="center" vertical="center"/>
    </xf>
    <xf numFmtId="164" fontId="5" fillId="15" borderId="3" xfId="2" applyNumberFormat="1" applyFont="1" applyFill="1" applyBorder="1" applyAlignment="1" applyProtection="1">
      <alignment horizontal="center" vertical="center"/>
    </xf>
    <xf numFmtId="164" fontId="5" fillId="2" borderId="3" xfId="2" applyNumberFormat="1" applyFont="1" applyFill="1" applyBorder="1" applyAlignment="1" applyProtection="1">
      <alignment horizontal="center" vertical="center"/>
    </xf>
    <xf numFmtId="9" fontId="5" fillId="2" borderId="3" xfId="3" applyFont="1" applyFill="1" applyBorder="1" applyAlignment="1" applyProtection="1">
      <alignment horizontal="center" vertical="center"/>
    </xf>
    <xf numFmtId="9" fontId="5" fillId="0" borderId="19" xfId="3" applyFont="1" applyBorder="1" applyAlignment="1" applyProtection="1">
      <alignment horizontal="center" vertical="center" wrapText="1"/>
    </xf>
    <xf numFmtId="2" fontId="70" fillId="3" borderId="89" xfId="2" applyNumberFormat="1" applyFont="1" applyFill="1" applyBorder="1" applyAlignment="1" applyProtection="1">
      <alignment horizontal="center" vertical="center" wrapText="1"/>
    </xf>
    <xf numFmtId="2" fontId="5" fillId="0" borderId="3" xfId="4" applyNumberFormat="1" applyFont="1" applyBorder="1" applyAlignment="1">
      <alignment horizontal="center" vertical="center"/>
    </xf>
    <xf numFmtId="2" fontId="70" fillId="3" borderId="3" xfId="4" applyNumberFormat="1" applyFont="1" applyFill="1" applyBorder="1" applyAlignment="1">
      <alignment horizontal="center" vertical="center"/>
    </xf>
    <xf numFmtId="2" fontId="5" fillId="0" borderId="88" xfId="0" applyNumberFormat="1" applyFont="1" applyBorder="1" applyAlignment="1">
      <alignment horizontal="center" vertical="center"/>
    </xf>
    <xf numFmtId="2" fontId="70" fillId="3" borderId="89" xfId="4" applyNumberFormat="1" applyFont="1" applyFill="1" applyBorder="1" applyAlignment="1">
      <alignment horizontal="center" vertical="center" wrapText="1"/>
    </xf>
    <xf numFmtId="0" fontId="28" fillId="0" borderId="90" xfId="0" applyFont="1" applyBorder="1" applyAlignment="1">
      <alignment vertical="center"/>
    </xf>
    <xf numFmtId="0" fontId="26" fillId="0" borderId="91" xfId="0" applyFont="1" applyBorder="1" applyAlignment="1">
      <alignment vertical="center" wrapText="1"/>
    </xf>
    <xf numFmtId="0" fontId="27" fillId="0" borderId="91" xfId="0" applyFont="1" applyBorder="1" applyAlignment="1">
      <alignment vertical="center" wrapText="1"/>
    </xf>
    <xf numFmtId="0" fontId="70" fillId="3" borderId="94" xfId="0" applyFont="1" applyFill="1" applyBorder="1" applyAlignment="1">
      <alignment vertical="center"/>
    </xf>
    <xf numFmtId="2" fontId="70" fillId="3" borderId="95" xfId="1" applyNumberFormat="1" applyFont="1" applyFill="1" applyBorder="1" applyAlignment="1" applyProtection="1">
      <alignment horizontal="center" vertical="center"/>
    </xf>
    <xf numFmtId="9" fontId="31" fillId="0" borderId="95" xfId="3" applyFont="1" applyBorder="1" applyAlignment="1" applyProtection="1">
      <alignment horizontal="center" vertical="center"/>
    </xf>
    <xf numFmtId="164" fontId="5" fillId="15" borderId="95" xfId="2" applyNumberFormat="1" applyFont="1" applyFill="1" applyBorder="1" applyAlignment="1" applyProtection="1">
      <alignment horizontal="center" vertical="center"/>
    </xf>
    <xf numFmtId="164" fontId="5" fillId="2" borderId="95" xfId="2" applyNumberFormat="1" applyFont="1" applyFill="1" applyBorder="1" applyAlignment="1" applyProtection="1">
      <alignment horizontal="center" vertical="center"/>
    </xf>
    <xf numFmtId="9" fontId="5" fillId="2" borderId="95" xfId="3" applyFont="1" applyFill="1" applyBorder="1" applyAlignment="1" applyProtection="1">
      <alignment horizontal="center" vertical="center"/>
    </xf>
    <xf numFmtId="9" fontId="5" fillId="0" borderId="96" xfId="3" applyFont="1" applyBorder="1" applyAlignment="1" applyProtection="1">
      <alignment horizontal="center" vertical="center" wrapText="1"/>
    </xf>
    <xf numFmtId="2" fontId="70" fillId="3" borderId="92" xfId="2" applyNumberFormat="1" applyFont="1" applyFill="1" applyBorder="1" applyAlignment="1" applyProtection="1">
      <alignment horizontal="center" vertical="center" wrapText="1"/>
    </xf>
    <xf numFmtId="2" fontId="5" fillId="0" borderId="95" xfId="4" applyNumberFormat="1" applyFont="1" applyBorder="1" applyAlignment="1">
      <alignment horizontal="center" vertical="center"/>
    </xf>
    <xf numFmtId="2" fontId="70" fillId="3" borderId="95" xfId="4" applyNumberFormat="1" applyFont="1" applyFill="1" applyBorder="1" applyAlignment="1">
      <alignment horizontal="center" vertical="center"/>
    </xf>
    <xf numFmtId="2" fontId="5" fillId="0" borderId="94" xfId="0" applyNumberFormat="1" applyFont="1" applyBorder="1" applyAlignment="1">
      <alignment horizontal="center" vertical="center"/>
    </xf>
    <xf numFmtId="2" fontId="70" fillId="3" borderId="92" xfId="4" applyNumberFormat="1" applyFont="1" applyFill="1" applyBorder="1" applyAlignment="1">
      <alignment horizontal="center" vertical="center" wrapText="1"/>
    </xf>
    <xf numFmtId="0" fontId="0" fillId="0" borderId="91" xfId="0" applyBorder="1" applyAlignment="1">
      <alignment vertical="center"/>
    </xf>
    <xf numFmtId="0" fontId="5" fillId="0" borderId="91" xfId="0" applyFont="1" applyBorder="1" applyAlignment="1">
      <alignment horizontal="center" vertical="center"/>
    </xf>
    <xf numFmtId="44" fontId="20" fillId="21" borderId="0" xfId="2" applyFont="1" applyFill="1" applyProtection="1"/>
    <xf numFmtId="44" fontId="20" fillId="21" borderId="0" xfId="2" applyFont="1" applyFill="1" applyBorder="1" applyProtection="1"/>
    <xf numFmtId="0" fontId="39" fillId="22" borderId="52" xfId="0" applyFont="1" applyFill="1" applyBorder="1" applyAlignment="1" applyProtection="1">
      <alignment vertical="top" wrapText="1"/>
      <protection locked="0"/>
    </xf>
    <xf numFmtId="0" fontId="38" fillId="22" borderId="0" xfId="0" applyFont="1" applyFill="1" applyAlignment="1">
      <alignment vertical="top" wrapText="1"/>
    </xf>
    <xf numFmtId="0" fontId="45" fillId="0" borderId="37" xfId="4" applyFont="1" applyBorder="1" applyAlignment="1">
      <alignment horizontal="right" vertical="center" wrapText="1"/>
    </xf>
    <xf numFmtId="166" fontId="52" fillId="11" borderId="1" xfId="62" applyNumberFormat="1" applyFont="1" applyFill="1" applyBorder="1" applyAlignment="1" applyProtection="1">
      <alignment horizontal="center" vertical="center"/>
      <protection locked="0"/>
    </xf>
    <xf numFmtId="166" fontId="52" fillId="11" borderId="1" xfId="61" applyNumberFormat="1" applyFont="1" applyFill="1" applyBorder="1" applyAlignment="1" applyProtection="1">
      <alignment horizontal="center" vertical="center"/>
      <protection locked="0"/>
    </xf>
    <xf numFmtId="0" fontId="38" fillId="0" borderId="0" xfId="0" applyFont="1" applyAlignment="1">
      <alignment horizontal="left" vertical="top" wrapText="1"/>
    </xf>
    <xf numFmtId="166" fontId="52" fillId="11" borderId="6" xfId="62" applyNumberFormat="1" applyFont="1" applyFill="1" applyBorder="1" applyAlignment="1" applyProtection="1">
      <alignment horizontal="center" vertical="center"/>
      <protection locked="0"/>
    </xf>
    <xf numFmtId="0" fontId="45" fillId="0" borderId="1" xfId="0" applyFont="1" applyBorder="1" applyAlignment="1">
      <alignment horizontal="right" vertical="center" wrapText="1"/>
    </xf>
    <xf numFmtId="0" fontId="45" fillId="0" borderId="1" xfId="0" applyFont="1" applyBorder="1" applyAlignment="1">
      <alignment horizontal="right" vertical="center"/>
    </xf>
    <xf numFmtId="1" fontId="48" fillId="0" borderId="4" xfId="4" applyNumberFormat="1" applyFont="1" applyBorder="1" applyAlignment="1">
      <alignment horizontal="center" vertical="center" wrapText="1"/>
    </xf>
    <xf numFmtId="1" fontId="48" fillId="18" borderId="2" xfId="1" applyNumberFormat="1" applyFont="1" applyFill="1" applyBorder="1" applyAlignment="1" applyProtection="1">
      <alignment horizontal="center" vertical="center"/>
    </xf>
    <xf numFmtId="1" fontId="48" fillId="0" borderId="9" xfId="1" applyNumberFormat="1" applyFont="1" applyFill="1" applyBorder="1" applyAlignment="1" applyProtection="1">
      <alignment horizontal="center" vertical="center"/>
    </xf>
    <xf numFmtId="1" fontId="55" fillId="6" borderId="43" xfId="4" applyNumberFormat="1" applyFont="1" applyFill="1" applyBorder="1" applyAlignment="1" applyProtection="1">
      <alignment horizontal="center" vertical="center"/>
      <protection locked="0"/>
    </xf>
    <xf numFmtId="1" fontId="48" fillId="0" borderId="42" xfId="3" applyNumberFormat="1" applyFont="1" applyBorder="1" applyAlignment="1" applyProtection="1">
      <alignment vertical="center"/>
    </xf>
    <xf numFmtId="9" fontId="48" fillId="0" borderId="30" xfId="3" applyFont="1" applyFill="1" applyBorder="1" applyAlignment="1" applyProtection="1">
      <alignment horizontal="center" vertical="center"/>
    </xf>
    <xf numFmtId="9" fontId="48" fillId="0" borderId="42" xfId="3" applyFont="1" applyBorder="1" applyAlignment="1" applyProtection="1">
      <alignment vertical="center"/>
    </xf>
    <xf numFmtId="9" fontId="48" fillId="0" borderId="39" xfId="3" applyFont="1" applyBorder="1" applyAlignment="1" applyProtection="1">
      <alignment horizontal="center" vertical="center"/>
    </xf>
    <xf numFmtId="1" fontId="48" fillId="0" borderId="2" xfId="4" applyNumberFormat="1" applyFont="1" applyBorder="1" applyAlignment="1">
      <alignment horizontal="center" vertical="center" wrapText="1"/>
    </xf>
    <xf numFmtId="1" fontId="48" fillId="0" borderId="9" xfId="1" applyNumberFormat="1" applyFont="1" applyBorder="1" applyAlignment="1" applyProtection="1">
      <alignment horizontal="center" vertical="center"/>
    </xf>
    <xf numFmtId="9" fontId="48" fillId="0" borderId="27" xfId="3" applyFont="1" applyFill="1" applyBorder="1" applyAlignment="1" applyProtection="1">
      <alignment horizontal="center" vertical="center"/>
    </xf>
    <xf numFmtId="166" fontId="48" fillId="0" borderId="43" xfId="2" applyNumberFormat="1" applyFont="1" applyBorder="1" applyAlignment="1" applyProtection="1">
      <alignment horizontal="center" vertical="center" wrapText="1"/>
    </xf>
    <xf numFmtId="166" fontId="48" fillId="18" borderId="43" xfId="2" applyNumberFormat="1" applyFont="1" applyFill="1" applyBorder="1" applyAlignment="1" applyProtection="1">
      <alignment horizontal="center" vertical="center" wrapText="1"/>
    </xf>
    <xf numFmtId="6" fontId="55" fillId="6" borderId="43" xfId="4" applyNumberFormat="1" applyFont="1" applyFill="1" applyBorder="1" applyAlignment="1" applyProtection="1">
      <alignment horizontal="center" vertical="center"/>
      <protection locked="0"/>
    </xf>
    <xf numFmtId="6" fontId="55" fillId="6" borderId="44" xfId="4" applyNumberFormat="1" applyFont="1" applyFill="1" applyBorder="1" applyAlignment="1" applyProtection="1">
      <alignment horizontal="center" vertical="center"/>
      <protection locked="0"/>
    </xf>
    <xf numFmtId="166" fontId="48" fillId="0" borderId="4" xfId="4" applyNumberFormat="1" applyFont="1" applyBorder="1" applyAlignment="1">
      <alignment horizontal="center" vertical="center" wrapText="1"/>
    </xf>
    <xf numFmtId="6" fontId="48" fillId="18" borderId="2" xfId="4" applyNumberFormat="1" applyFont="1" applyFill="1" applyBorder="1" applyAlignment="1">
      <alignment horizontal="center" vertical="center"/>
    </xf>
    <xf numFmtId="6" fontId="48" fillId="0" borderId="4" xfId="4" applyNumberFormat="1" applyFont="1" applyBorder="1" applyAlignment="1">
      <alignment horizontal="center" vertical="center"/>
    </xf>
    <xf numFmtId="6" fontId="55" fillId="0" borderId="4" xfId="4" applyNumberFormat="1" applyFont="1" applyBorder="1" applyAlignment="1">
      <alignment horizontal="center" vertical="center"/>
    </xf>
    <xf numFmtId="6" fontId="55" fillId="6" borderId="4" xfId="4" applyNumberFormat="1" applyFont="1" applyFill="1" applyBorder="1" applyAlignment="1" applyProtection="1">
      <alignment horizontal="center" vertical="center"/>
      <protection locked="0"/>
    </xf>
    <xf numFmtId="0" fontId="48" fillId="0" borderId="37" xfId="4" applyFont="1" applyBorder="1" applyAlignment="1">
      <alignment horizontal="right" vertical="center" wrapText="1"/>
    </xf>
    <xf numFmtId="6" fontId="48" fillId="18" borderId="4" xfId="4" applyNumberFormat="1" applyFont="1" applyFill="1" applyBorder="1" applyAlignment="1">
      <alignment horizontal="center" vertical="center"/>
    </xf>
    <xf numFmtId="9" fontId="48" fillId="2" borderId="4" xfId="4" applyNumberFormat="1" applyFont="1" applyFill="1" applyBorder="1" applyAlignment="1">
      <alignment horizontal="center" vertical="center"/>
    </xf>
    <xf numFmtId="9" fontId="48" fillId="18" borderId="4" xfId="4" applyNumberFormat="1" applyFont="1" applyFill="1" applyBorder="1" applyAlignment="1">
      <alignment horizontal="center" vertical="center"/>
    </xf>
    <xf numFmtId="9" fontId="55" fillId="2" borderId="4" xfId="4" applyNumberFormat="1" applyFont="1" applyFill="1" applyBorder="1" applyAlignment="1">
      <alignment horizontal="center" vertical="center"/>
    </xf>
    <xf numFmtId="9" fontId="48" fillId="0" borderId="4" xfId="3" applyFont="1" applyBorder="1" applyAlignment="1" applyProtection="1">
      <alignment horizontal="center" vertical="center" wrapText="1"/>
    </xf>
    <xf numFmtId="6" fontId="48" fillId="0" borderId="2" xfId="4" applyNumberFormat="1" applyFont="1" applyBorder="1" applyAlignment="1">
      <alignment horizontal="center" vertical="center"/>
    </xf>
    <xf numFmtId="6" fontId="55" fillId="0" borderId="2" xfId="4" applyNumberFormat="1" applyFont="1" applyBorder="1" applyAlignment="1">
      <alignment horizontal="center" vertical="center"/>
    </xf>
    <xf numFmtId="6" fontId="48" fillId="2" borderId="4" xfId="4" applyNumberFormat="1" applyFont="1" applyFill="1" applyBorder="1" applyAlignment="1">
      <alignment horizontal="center" vertical="center"/>
    </xf>
    <xf numFmtId="6" fontId="48" fillId="0" borderId="10" xfId="4" applyNumberFormat="1" applyFont="1" applyBorder="1" applyAlignment="1">
      <alignment horizontal="center" vertical="center" wrapText="1"/>
    </xf>
    <xf numFmtId="6" fontId="55" fillId="0" borderId="10" xfId="4" applyNumberFormat="1" applyFont="1" applyBorder="1" applyAlignment="1">
      <alignment horizontal="center" vertical="center" wrapText="1"/>
    </xf>
    <xf numFmtId="9" fontId="48" fillId="0" borderId="28" xfId="3" applyFont="1" applyFill="1" applyBorder="1" applyAlignment="1" applyProtection="1">
      <alignment horizontal="center" vertical="center"/>
    </xf>
    <xf numFmtId="38" fontId="55" fillId="0" borderId="10" xfId="4" applyNumberFormat="1" applyFont="1" applyBorder="1" applyAlignment="1">
      <alignment horizontal="center" vertical="center" wrapText="1"/>
    </xf>
    <xf numFmtId="9" fontId="48" fillId="0" borderId="2" xfId="4" applyNumberFormat="1" applyFont="1" applyBorder="1" applyAlignment="1">
      <alignment horizontal="center" vertical="center"/>
    </xf>
    <xf numFmtId="9" fontId="48" fillId="18" borderId="2" xfId="4" applyNumberFormat="1" applyFont="1" applyFill="1" applyBorder="1" applyAlignment="1">
      <alignment horizontal="center" vertical="center"/>
    </xf>
    <xf numFmtId="9" fontId="55" fillId="0" borderId="2" xfId="4" applyNumberFormat="1" applyFont="1" applyBorder="1" applyAlignment="1">
      <alignment horizontal="center" vertical="center"/>
    </xf>
    <xf numFmtId="0" fontId="48" fillId="0" borderId="58" xfId="4" applyFont="1" applyBorder="1" applyAlignment="1">
      <alignment horizontal="left" vertical="center" wrapText="1"/>
    </xf>
    <xf numFmtId="166" fontId="48" fillId="0" borderId="18" xfId="2" applyNumberFormat="1" applyFont="1" applyBorder="1" applyAlignment="1" applyProtection="1">
      <alignment horizontal="center" vertical="center" wrapText="1"/>
    </xf>
    <xf numFmtId="166" fontId="48" fillId="18" borderId="18" xfId="2" applyNumberFormat="1" applyFont="1" applyFill="1" applyBorder="1" applyAlignment="1" applyProtection="1">
      <alignment horizontal="center" vertical="center" wrapText="1"/>
    </xf>
    <xf numFmtId="166" fontId="48" fillId="0" borderId="18" xfId="2" applyNumberFormat="1" applyFont="1" applyFill="1" applyBorder="1" applyAlignment="1" applyProtection="1">
      <alignment horizontal="center" vertical="center" wrapText="1"/>
    </xf>
    <xf numFmtId="5" fontId="55" fillId="0" borderId="18" xfId="2" applyNumberFormat="1" applyFont="1" applyBorder="1" applyAlignment="1" applyProtection="1">
      <alignment horizontal="center" vertical="center" wrapText="1"/>
    </xf>
    <xf numFmtId="9" fontId="48" fillId="0" borderId="41" xfId="3" applyFont="1" applyBorder="1" applyAlignment="1" applyProtection="1">
      <alignment horizontal="center" vertical="center"/>
    </xf>
    <xf numFmtId="5" fontId="48" fillId="0" borderId="9" xfId="2" applyNumberFormat="1" applyFont="1" applyBorder="1" applyAlignment="1" applyProtection="1">
      <alignment horizontal="center" vertical="center" wrapText="1"/>
    </xf>
    <xf numFmtId="5" fontId="48" fillId="18" borderId="9" xfId="2" applyNumberFormat="1" applyFont="1" applyFill="1" applyBorder="1" applyAlignment="1" applyProtection="1">
      <alignment horizontal="center" vertical="center" wrapText="1"/>
    </xf>
    <xf numFmtId="5" fontId="48" fillId="0" borderId="9" xfId="2" applyNumberFormat="1" applyFont="1" applyFill="1" applyBorder="1" applyAlignment="1" applyProtection="1">
      <alignment horizontal="center" vertical="center" wrapText="1"/>
    </xf>
    <xf numFmtId="5" fontId="55" fillId="0" borderId="9" xfId="2" applyNumberFormat="1" applyFont="1" applyBorder="1" applyAlignment="1" applyProtection="1">
      <alignment horizontal="center" vertical="center" wrapText="1"/>
    </xf>
    <xf numFmtId="5" fontId="55" fillId="0" borderId="4" xfId="2" applyNumberFormat="1" applyFont="1" applyBorder="1" applyAlignment="1" applyProtection="1">
      <alignment horizontal="center" vertical="center" wrapText="1"/>
    </xf>
    <xf numFmtId="5" fontId="48" fillId="0" borderId="4" xfId="2" applyNumberFormat="1" applyFont="1" applyBorder="1" applyAlignment="1" applyProtection="1">
      <alignment horizontal="center" vertical="center" wrapText="1"/>
    </xf>
    <xf numFmtId="5" fontId="48" fillId="0" borderId="4" xfId="2" applyNumberFormat="1" applyFont="1" applyFill="1" applyBorder="1" applyAlignment="1" applyProtection="1">
      <alignment horizontal="center" vertical="center" wrapText="1"/>
    </xf>
    <xf numFmtId="5" fontId="48" fillId="18" borderId="4" xfId="2" applyNumberFormat="1" applyFont="1" applyFill="1" applyBorder="1" applyAlignment="1" applyProtection="1">
      <alignment horizontal="center" vertical="center" wrapText="1"/>
    </xf>
    <xf numFmtId="0" fontId="92" fillId="0" borderId="5" xfId="4" applyFont="1" applyBorder="1" applyAlignment="1">
      <alignment vertical="center" wrapText="1"/>
    </xf>
    <xf numFmtId="38" fontId="55" fillId="0" borderId="2" xfId="4" applyNumberFormat="1" applyFont="1" applyBorder="1" applyAlignment="1">
      <alignment horizontal="center" vertical="center"/>
    </xf>
    <xf numFmtId="0" fontId="48" fillId="0" borderId="4" xfId="4" applyFont="1" applyBorder="1" applyAlignment="1">
      <alignment horizontal="center" vertical="center" wrapText="1"/>
    </xf>
    <xf numFmtId="0" fontId="48" fillId="18" borderId="2" xfId="4" applyFont="1" applyFill="1" applyBorder="1" applyAlignment="1">
      <alignment horizontal="center" vertical="center"/>
    </xf>
    <xf numFmtId="0" fontId="48" fillId="0" borderId="2" xfId="4" applyFont="1" applyBorder="1" applyAlignment="1">
      <alignment horizontal="center" vertical="center"/>
    </xf>
    <xf numFmtId="0" fontId="55" fillId="6" borderId="2" xfId="4" applyFont="1" applyFill="1" applyBorder="1" applyAlignment="1" applyProtection="1">
      <alignment horizontal="center" vertical="center"/>
      <protection locked="0"/>
    </xf>
    <xf numFmtId="9" fontId="48" fillId="13" borderId="42" xfId="3" applyFont="1" applyFill="1" applyBorder="1" applyAlignment="1" applyProtection="1">
      <alignment vertical="center"/>
    </xf>
    <xf numFmtId="1" fontId="48" fillId="0" borderId="4" xfId="1" applyNumberFormat="1" applyFont="1" applyBorder="1" applyAlignment="1" applyProtection="1">
      <alignment horizontal="center" vertical="center" wrapText="1"/>
    </xf>
    <xf numFmtId="1" fontId="48" fillId="0" borderId="4" xfId="1" applyNumberFormat="1" applyFont="1" applyFill="1" applyBorder="1" applyAlignment="1" applyProtection="1">
      <alignment horizontal="center" vertical="center" wrapText="1"/>
    </xf>
    <xf numFmtId="1" fontId="48" fillId="18" borderId="4" xfId="1" applyNumberFormat="1" applyFont="1" applyFill="1" applyBorder="1" applyAlignment="1" applyProtection="1">
      <alignment horizontal="center" vertical="center" wrapText="1"/>
    </xf>
    <xf numFmtId="1" fontId="55" fillId="0" borderId="4" xfId="1" applyNumberFormat="1" applyFont="1" applyFill="1" applyBorder="1" applyAlignment="1" applyProtection="1">
      <alignment horizontal="center" vertical="center" wrapText="1"/>
    </xf>
    <xf numFmtId="0" fontId="48" fillId="0" borderId="2" xfId="4" applyFont="1" applyBorder="1" applyAlignment="1">
      <alignment horizontal="center" vertical="center" wrapText="1"/>
    </xf>
    <xf numFmtId="0" fontId="48" fillId="18" borderId="2" xfId="4" applyFont="1" applyFill="1" applyBorder="1" applyAlignment="1">
      <alignment horizontal="center" vertical="center" wrapText="1"/>
    </xf>
    <xf numFmtId="9" fontId="48" fillId="0" borderId="18" xfId="3" applyFont="1" applyFill="1" applyBorder="1" applyAlignment="1" applyProtection="1">
      <alignment horizontal="center" vertical="center"/>
    </xf>
    <xf numFmtId="1" fontId="48" fillId="18" borderId="4" xfId="4" applyNumberFormat="1" applyFont="1" applyFill="1" applyBorder="1" applyAlignment="1">
      <alignment horizontal="center" vertical="center" wrapText="1"/>
    </xf>
    <xf numFmtId="1" fontId="55" fillId="0" borderId="4" xfId="4" applyNumberFormat="1" applyFont="1" applyBorder="1" applyAlignment="1">
      <alignment horizontal="center" vertical="center" wrapText="1"/>
    </xf>
    <xf numFmtId="6" fontId="48" fillId="0" borderId="9" xfId="4" applyNumberFormat="1" applyFont="1" applyBorder="1" applyAlignment="1">
      <alignment horizontal="center" vertical="center"/>
    </xf>
    <xf numFmtId="0" fontId="51" fillId="12" borderId="37" xfId="4" applyFont="1" applyFill="1" applyBorder="1" applyAlignment="1">
      <alignment horizontal="left" vertical="center" wrapText="1"/>
    </xf>
    <xf numFmtId="0" fontId="76" fillId="9" borderId="0" xfId="0" applyFont="1" applyFill="1" applyAlignment="1">
      <alignment vertical="center"/>
    </xf>
    <xf numFmtId="0" fontId="55" fillId="0" borderId="0" xfId="0" applyFont="1" applyAlignment="1">
      <alignment vertical="center"/>
    </xf>
    <xf numFmtId="0" fontId="48" fillId="0" borderId="0" xfId="0" applyFont="1" applyAlignment="1">
      <alignment vertical="center"/>
    </xf>
    <xf numFmtId="164" fontId="5" fillId="7" borderId="2" xfId="2" applyNumberFormat="1" applyFont="1" applyFill="1" applyBorder="1" applyAlignment="1" applyProtection="1">
      <alignment horizontal="center" vertical="center"/>
    </xf>
    <xf numFmtId="164" fontId="5" fillId="7" borderId="3" xfId="2" applyNumberFormat="1" applyFont="1" applyFill="1" applyBorder="1" applyAlignment="1" applyProtection="1">
      <alignment horizontal="center" vertical="center"/>
    </xf>
    <xf numFmtId="164" fontId="5" fillId="7" borderId="95" xfId="2" applyNumberFormat="1" applyFont="1" applyFill="1" applyBorder="1" applyAlignment="1" applyProtection="1">
      <alignment horizontal="center" vertical="center"/>
    </xf>
    <xf numFmtId="0" fontId="67" fillId="0" borderId="0" xfId="0" applyFont="1" applyAlignment="1">
      <alignment vertical="center"/>
    </xf>
    <xf numFmtId="0" fontId="51" fillId="0" borderId="0" xfId="4" applyFont="1" applyAlignment="1">
      <alignment horizontal="center" vertical="center" wrapText="1"/>
    </xf>
    <xf numFmtId="0" fontId="91" fillId="0" borderId="5" xfId="4" applyFont="1" applyBorder="1" applyAlignment="1">
      <alignment vertical="center" wrapText="1"/>
    </xf>
    <xf numFmtId="9" fontId="48" fillId="0" borderId="5" xfId="3" applyFont="1" applyFill="1" applyBorder="1" applyAlignment="1" applyProtection="1">
      <alignment horizontal="center" vertical="center"/>
    </xf>
    <xf numFmtId="0" fontId="91" fillId="0" borderId="0" xfId="4" applyFont="1" applyAlignment="1">
      <alignment vertical="center" wrapText="1"/>
    </xf>
    <xf numFmtId="9" fontId="48" fillId="0" borderId="0" xfId="3" applyFont="1" applyFill="1" applyBorder="1" applyAlignment="1" applyProtection="1">
      <alignment horizontal="center" vertical="center"/>
    </xf>
    <xf numFmtId="9" fontId="48" fillId="0" borderId="97" xfId="3" applyFont="1" applyFill="1" applyBorder="1" applyAlignment="1" applyProtection="1">
      <alignment horizontal="center" vertical="center"/>
    </xf>
    <xf numFmtId="9" fontId="45" fillId="0" borderId="26" xfId="3" applyFont="1" applyFill="1" applyBorder="1" applyAlignment="1" applyProtection="1">
      <alignment horizontal="center" vertical="center"/>
    </xf>
    <xf numFmtId="0" fontId="59" fillId="0" borderId="0" xfId="0" applyFont="1" applyAlignment="1">
      <alignment horizontal="center" vertical="center"/>
    </xf>
    <xf numFmtId="9" fontId="4" fillId="0" borderId="0" xfId="3" applyFont="1" applyFill="1" applyAlignment="1" applyProtection="1">
      <alignment horizontal="center" vertical="center"/>
    </xf>
    <xf numFmtId="0" fontId="48" fillId="0" borderId="1" xfId="0" applyFont="1" applyBorder="1" applyAlignment="1">
      <alignment vertical="center" wrapText="1"/>
    </xf>
    <xf numFmtId="0" fontId="94" fillId="2" borderId="0" xfId="0" applyFont="1" applyFill="1"/>
    <xf numFmtId="0" fontId="41" fillId="2" borderId="0" xfId="0" applyFont="1" applyFill="1" applyAlignment="1">
      <alignment vertical="top" wrapText="1"/>
    </xf>
    <xf numFmtId="0" fontId="96" fillId="2" borderId="0" xfId="0" applyFont="1" applyFill="1" applyAlignment="1">
      <alignment horizontal="left"/>
    </xf>
    <xf numFmtId="0" fontId="95" fillId="2" borderId="0" xfId="0" applyFont="1" applyFill="1" applyAlignment="1">
      <alignment vertical="center" wrapText="1"/>
    </xf>
    <xf numFmtId="0" fontId="45" fillId="2" borderId="0" xfId="0" applyFont="1" applyFill="1"/>
    <xf numFmtId="0" fontId="29" fillId="0" borderId="0" xfId="0" applyFont="1" applyAlignment="1">
      <alignment horizontal="center" vertical="center" wrapText="1"/>
    </xf>
    <xf numFmtId="0" fontId="73" fillId="0" borderId="0" xfId="0" applyFont="1" applyAlignment="1">
      <alignment horizontal="center" vertical="center"/>
    </xf>
    <xf numFmtId="166" fontId="83" fillId="2" borderId="0" xfId="0" applyNumberFormat="1" applyFont="1" applyFill="1"/>
    <xf numFmtId="6" fontId="26" fillId="0" borderId="0" xfId="0" applyNumberFormat="1" applyFont="1" applyAlignment="1">
      <alignment vertical="center" wrapText="1"/>
    </xf>
    <xf numFmtId="0" fontId="0" fillId="2" borderId="0" xfId="0" applyFill="1" applyAlignment="1">
      <alignment vertical="top" wrapText="1"/>
    </xf>
    <xf numFmtId="0" fontId="0" fillId="10" borderId="0" xfId="0" applyFill="1"/>
    <xf numFmtId="0" fontId="56" fillId="8" borderId="1" xfId="0" applyFont="1" applyFill="1" applyBorder="1" applyAlignment="1">
      <alignment vertical="center"/>
    </xf>
    <xf numFmtId="0" fontId="56" fillId="8" borderId="29" xfId="61" applyFont="1" applyFill="1" applyBorder="1" applyAlignment="1" applyProtection="1">
      <alignment horizontal="center" vertical="center"/>
    </xf>
    <xf numFmtId="0" fontId="92" fillId="10" borderId="25" xfId="61" applyFont="1" applyFill="1" applyBorder="1" applyAlignment="1" applyProtection="1">
      <alignment horizontal="center" vertical="center"/>
    </xf>
    <xf numFmtId="0" fontId="56" fillId="8" borderId="25" xfId="61" applyFont="1" applyFill="1" applyBorder="1" applyAlignment="1" applyProtection="1">
      <alignment horizontal="center" vertical="center"/>
    </xf>
    <xf numFmtId="0" fontId="56" fillId="8" borderId="32" xfId="61" applyFont="1" applyFill="1" applyBorder="1" applyAlignment="1" applyProtection="1">
      <alignment horizontal="center" vertical="center"/>
    </xf>
    <xf numFmtId="0" fontId="56" fillId="8" borderId="25" xfId="61" applyFont="1" applyFill="1" applyBorder="1" applyAlignment="1" applyProtection="1">
      <alignment horizontal="center" vertical="center" wrapText="1"/>
    </xf>
    <xf numFmtId="0" fontId="56" fillId="8" borderId="25" xfId="0" applyFont="1" applyFill="1" applyBorder="1" applyAlignment="1">
      <alignment vertical="center"/>
    </xf>
    <xf numFmtId="0" fontId="56" fillId="8" borderId="26" xfId="61" applyFont="1" applyFill="1" applyBorder="1" applyAlignment="1" applyProtection="1">
      <alignment horizontal="center" vertical="center"/>
    </xf>
    <xf numFmtId="0" fontId="92" fillId="10" borderId="26" xfId="61" applyFont="1" applyFill="1" applyBorder="1" applyAlignment="1" applyProtection="1">
      <alignment horizontal="center" vertical="center"/>
    </xf>
    <xf numFmtId="0" fontId="99" fillId="10" borderId="25" xfId="0" applyFont="1" applyFill="1" applyBorder="1" applyAlignment="1">
      <alignment wrapText="1"/>
    </xf>
    <xf numFmtId="0" fontId="56" fillId="10" borderId="26" xfId="0" applyFont="1" applyFill="1" applyBorder="1"/>
    <xf numFmtId="0" fontId="56" fillId="10" borderId="6" xfId="61" applyFont="1" applyFill="1" applyBorder="1" applyAlignment="1" applyProtection="1">
      <alignment horizontal="center" vertical="center"/>
    </xf>
    <xf numFmtId="0" fontId="92" fillId="14" borderId="1" xfId="61" applyFont="1" applyFill="1" applyBorder="1" applyAlignment="1" applyProtection="1">
      <alignment horizontal="center" vertical="center"/>
      <protection locked="0"/>
    </xf>
    <xf numFmtId="0" fontId="92" fillId="10" borderId="6" xfId="61" applyFont="1" applyFill="1" applyBorder="1" applyAlignment="1" applyProtection="1">
      <alignment horizontal="center" vertical="center"/>
    </xf>
    <xf numFmtId="0" fontId="100" fillId="0" borderId="1" xfId="2" applyNumberFormat="1" applyFont="1" applyFill="1" applyBorder="1" applyAlignment="1" applyProtection="1">
      <alignment horizontal="center" vertical="center"/>
    </xf>
    <xf numFmtId="0" fontId="92" fillId="0" borderId="1" xfId="61" applyFont="1" applyFill="1" applyBorder="1" applyAlignment="1" applyProtection="1">
      <alignment horizontal="center" vertical="center"/>
      <protection locked="0"/>
    </xf>
    <xf numFmtId="0" fontId="56" fillId="10" borderId="1" xfId="61" applyFont="1" applyFill="1" applyBorder="1" applyAlignment="1" applyProtection="1">
      <alignment horizontal="center" vertical="center"/>
    </xf>
    <xf numFmtId="0" fontId="92" fillId="10" borderId="1" xfId="61" applyFont="1" applyFill="1" applyBorder="1" applyAlignment="1" applyProtection="1">
      <alignment horizontal="center" vertical="center"/>
    </xf>
    <xf numFmtId="0" fontId="99" fillId="10" borderId="6" xfId="0" applyFont="1" applyFill="1" applyBorder="1" applyAlignment="1">
      <alignment vertical="center" wrapText="1"/>
    </xf>
    <xf numFmtId="0" fontId="56" fillId="10" borderId="8" xfId="0" applyFont="1" applyFill="1" applyBorder="1" applyAlignment="1">
      <alignment vertical="center"/>
    </xf>
    <xf numFmtId="166" fontId="99" fillId="11" borderId="1" xfId="61" applyNumberFormat="1" applyFont="1" applyFill="1" applyBorder="1" applyAlignment="1" applyProtection="1">
      <alignment horizontal="center" vertical="center"/>
    </xf>
    <xf numFmtId="166" fontId="56" fillId="10" borderId="1" xfId="61" applyNumberFormat="1" applyFont="1" applyFill="1" applyBorder="1" applyAlignment="1" applyProtection="1">
      <alignment horizontal="center" vertical="center"/>
    </xf>
    <xf numFmtId="166" fontId="99" fillId="11" borderId="6" xfId="62" applyNumberFormat="1" applyFont="1" applyFill="1" applyBorder="1" applyAlignment="1" applyProtection="1">
      <alignment horizontal="center" vertical="center"/>
      <protection locked="0"/>
    </xf>
    <xf numFmtId="166" fontId="92" fillId="14" borderId="6" xfId="62" applyNumberFormat="1" applyFont="1" applyFill="1" applyBorder="1" applyAlignment="1" applyProtection="1">
      <alignment horizontal="center" vertical="center"/>
      <protection locked="0"/>
    </xf>
    <xf numFmtId="166" fontId="92" fillId="10" borderId="6" xfId="61" applyNumberFormat="1" applyFont="1" applyFill="1" applyBorder="1" applyAlignment="1" applyProtection="1">
      <alignment horizontal="center" vertical="center"/>
    </xf>
    <xf numFmtId="166" fontId="100" fillId="0" borderId="1" xfId="61" applyNumberFormat="1" applyFont="1" applyFill="1" applyBorder="1" applyAlignment="1" applyProtection="1">
      <alignment horizontal="center" vertical="center"/>
    </xf>
    <xf numFmtId="166" fontId="101" fillId="0" borderId="1" xfId="61" applyNumberFormat="1" applyFont="1" applyFill="1" applyBorder="1" applyAlignment="1" applyProtection="1">
      <alignment horizontal="center" vertical="center"/>
    </xf>
    <xf numFmtId="166" fontId="92" fillId="0" borderId="6" xfId="62" applyNumberFormat="1" applyFont="1" applyFill="1" applyBorder="1" applyAlignment="1" applyProtection="1">
      <alignment horizontal="center" vertical="center"/>
      <protection locked="0"/>
    </xf>
    <xf numFmtId="0" fontId="48" fillId="0" borderId="6" xfId="0" applyFont="1" applyBorder="1" applyAlignment="1">
      <alignment vertical="center" wrapText="1"/>
    </xf>
    <xf numFmtId="0" fontId="56" fillId="10" borderId="8" xfId="61" applyFont="1" applyFill="1" applyBorder="1" applyAlignment="1" applyProtection="1">
      <alignment horizontal="center" vertical="center"/>
    </xf>
    <xf numFmtId="166" fontId="100" fillId="23" borderId="1" xfId="61" applyNumberFormat="1" applyFont="1" applyFill="1" applyBorder="1" applyAlignment="1" applyProtection="1">
      <alignment horizontal="center" vertical="center"/>
    </xf>
    <xf numFmtId="166" fontId="100" fillId="10" borderId="1" xfId="61" applyNumberFormat="1" applyFont="1" applyFill="1" applyBorder="1" applyAlignment="1" applyProtection="1">
      <alignment horizontal="center" vertical="center"/>
    </xf>
    <xf numFmtId="166" fontId="99" fillId="11" borderId="1" xfId="61" applyNumberFormat="1" applyFont="1" applyFill="1" applyBorder="1" applyAlignment="1" applyProtection="1">
      <alignment horizontal="center" vertical="center"/>
      <protection locked="0"/>
    </xf>
    <xf numFmtId="0" fontId="48" fillId="0" borderId="1" xfId="0" applyFont="1" applyBorder="1" applyAlignment="1">
      <alignment horizontal="right" vertical="center" wrapText="1"/>
    </xf>
    <xf numFmtId="166" fontId="92" fillId="14" borderId="1" xfId="61" applyNumberFormat="1" applyFont="1" applyFill="1" applyBorder="1" applyAlignment="1" applyProtection="1">
      <alignment horizontal="center" vertical="center"/>
      <protection locked="0"/>
    </xf>
    <xf numFmtId="166" fontId="92" fillId="0" borderId="1" xfId="61" applyNumberFormat="1" applyFont="1" applyFill="1" applyBorder="1" applyAlignment="1" applyProtection="1">
      <alignment horizontal="center" vertical="center"/>
      <protection locked="0"/>
    </xf>
    <xf numFmtId="0" fontId="48" fillId="0" borderId="1" xfId="0" applyFont="1" applyBorder="1" applyAlignment="1">
      <alignment horizontal="right" vertical="center"/>
    </xf>
    <xf numFmtId="9" fontId="92" fillId="0" borderId="1" xfId="3" applyFont="1" applyFill="1" applyBorder="1" applyAlignment="1" applyProtection="1">
      <alignment horizontal="center" vertical="center"/>
      <protection locked="0"/>
    </xf>
    <xf numFmtId="9" fontId="100" fillId="23" borderId="1" xfId="3" applyFont="1" applyFill="1" applyBorder="1" applyAlignment="1" applyProtection="1">
      <alignment horizontal="center" vertical="center"/>
    </xf>
    <xf numFmtId="0" fontId="48" fillId="0" borderId="1" xfId="0" applyFont="1" applyBorder="1" applyAlignment="1">
      <alignment horizontal="left" vertical="center" wrapText="1"/>
    </xf>
    <xf numFmtId="164" fontId="56" fillId="10" borderId="1" xfId="61" applyNumberFormat="1" applyFont="1" applyFill="1" applyBorder="1" applyAlignment="1" applyProtection="1">
      <alignment vertical="center"/>
    </xf>
    <xf numFmtId="166" fontId="99" fillId="10" borderId="1" xfId="61" applyNumberFormat="1" applyFont="1" applyFill="1" applyBorder="1" applyAlignment="1" applyProtection="1">
      <alignment horizontal="center" vertical="center"/>
    </xf>
    <xf numFmtId="166" fontId="56" fillId="10" borderId="6" xfId="61" applyNumberFormat="1" applyFont="1" applyFill="1" applyBorder="1" applyAlignment="1" applyProtection="1">
      <alignment horizontal="center" vertical="center"/>
    </xf>
    <xf numFmtId="166" fontId="92" fillId="0" borderId="8" xfId="61" applyNumberFormat="1" applyFont="1" applyFill="1" applyBorder="1" applyAlignment="1" applyProtection="1">
      <alignment horizontal="center" vertical="center"/>
      <protection locked="0"/>
    </xf>
    <xf numFmtId="166" fontId="100" fillId="23" borderId="1" xfId="3" applyNumberFormat="1" applyFont="1" applyFill="1" applyBorder="1" applyAlignment="1" applyProtection="1">
      <alignment horizontal="center" vertical="center"/>
    </xf>
    <xf numFmtId="166" fontId="99" fillId="11" borderId="1" xfId="1" applyNumberFormat="1" applyFont="1" applyFill="1" applyBorder="1" applyAlignment="1" applyProtection="1">
      <alignment horizontal="center" vertical="center"/>
      <protection locked="0"/>
    </xf>
    <xf numFmtId="0" fontId="99" fillId="10" borderId="1" xfId="61" applyNumberFormat="1" applyFont="1" applyFill="1" applyBorder="1" applyAlignment="1" applyProtection="1">
      <alignment horizontal="center" vertical="center"/>
    </xf>
    <xf numFmtId="166" fontId="92" fillId="0" borderId="1" xfId="2" applyNumberFormat="1" applyFont="1" applyFill="1" applyBorder="1" applyAlignment="1" applyProtection="1">
      <alignment horizontal="center" vertical="center"/>
      <protection locked="0"/>
    </xf>
    <xf numFmtId="0" fontId="99" fillId="10" borderId="8" xfId="61" applyNumberFormat="1" applyFont="1" applyFill="1" applyBorder="1" applyAlignment="1" applyProtection="1">
      <alignment horizontal="center" vertical="center"/>
    </xf>
    <xf numFmtId="0" fontId="48" fillId="0" borderId="6" xfId="0" applyFont="1" applyBorder="1" applyAlignment="1">
      <alignment horizontal="left" vertical="center"/>
    </xf>
    <xf numFmtId="166" fontId="56" fillId="10" borderId="8" xfId="61" applyNumberFormat="1" applyFont="1" applyFill="1" applyBorder="1" applyAlignment="1" applyProtection="1">
      <alignment horizontal="center" vertical="center"/>
    </xf>
    <xf numFmtId="0" fontId="99" fillId="11" borderId="1" xfId="1" applyNumberFormat="1" applyFont="1" applyFill="1" applyBorder="1" applyAlignment="1" applyProtection="1">
      <alignment horizontal="center" vertical="center"/>
      <protection locked="0"/>
    </xf>
    <xf numFmtId="0" fontId="99" fillId="11" borderId="1" xfId="61" applyNumberFormat="1" applyFont="1" applyFill="1" applyBorder="1" applyAlignment="1" applyProtection="1">
      <alignment horizontal="center" vertical="center"/>
    </xf>
    <xf numFmtId="0" fontId="92" fillId="14" borderId="1" xfId="1" applyNumberFormat="1" applyFont="1" applyFill="1" applyBorder="1" applyAlignment="1" applyProtection="1">
      <alignment horizontal="center" vertical="center"/>
      <protection locked="0"/>
    </xf>
    <xf numFmtId="0" fontId="100" fillId="0" borderId="1" xfId="61" applyNumberFormat="1" applyFont="1" applyFill="1" applyBorder="1" applyAlignment="1" applyProtection="1">
      <alignment horizontal="center" vertical="center"/>
    </xf>
    <xf numFmtId="0" fontId="92" fillId="0" borderId="1" xfId="1" applyNumberFormat="1" applyFont="1" applyFill="1" applyBorder="1" applyAlignment="1" applyProtection="1">
      <alignment horizontal="center" vertical="center"/>
      <protection locked="0"/>
    </xf>
    <xf numFmtId="168" fontId="92" fillId="14" borderId="1" xfId="62" applyNumberFormat="1" applyFont="1" applyFill="1" applyBorder="1" applyAlignment="1" applyProtection="1">
      <alignment horizontal="center" vertical="center"/>
      <protection locked="0"/>
    </xf>
    <xf numFmtId="164" fontId="92" fillId="10" borderId="1" xfId="62" applyNumberFormat="1" applyFont="1" applyFill="1" applyBorder="1" applyAlignment="1" applyProtection="1">
      <alignment horizontal="center" vertical="center"/>
    </xf>
    <xf numFmtId="166" fontId="92" fillId="0" borderId="1" xfId="62" applyNumberFormat="1" applyFont="1" applyFill="1" applyBorder="1" applyAlignment="1" applyProtection="1">
      <alignment horizontal="center" vertical="center"/>
      <protection locked="0"/>
    </xf>
    <xf numFmtId="164" fontId="102" fillId="10" borderId="8" xfId="0" applyNumberFormat="1" applyFont="1" applyFill="1" applyBorder="1" applyAlignment="1">
      <alignment vertical="center"/>
    </xf>
    <xf numFmtId="164" fontId="48" fillId="10" borderId="8" xfId="0" applyNumberFormat="1" applyFont="1" applyFill="1" applyBorder="1" applyAlignment="1">
      <alignment vertical="center"/>
    </xf>
    <xf numFmtId="165" fontId="48" fillId="0" borderId="29" xfId="1" applyNumberFormat="1" applyFont="1" applyFill="1" applyBorder="1" applyAlignment="1" applyProtection="1">
      <alignment horizontal="left" vertical="center" wrapText="1"/>
    </xf>
    <xf numFmtId="165" fontId="56" fillId="10" borderId="29" xfId="1" applyNumberFormat="1" applyFont="1" applyFill="1" applyBorder="1" applyAlignment="1" applyProtection="1">
      <alignment horizontal="left" vertical="center"/>
    </xf>
    <xf numFmtId="165" fontId="92" fillId="10" borderId="29" xfId="1" applyNumberFormat="1" applyFont="1" applyFill="1" applyBorder="1" applyAlignment="1" applyProtection="1">
      <alignment horizontal="center" vertical="center"/>
    </xf>
    <xf numFmtId="0" fontId="100" fillId="0" borderId="1" xfId="3" applyNumberFormat="1" applyFont="1" applyFill="1" applyBorder="1" applyAlignment="1" applyProtection="1">
      <alignment horizontal="center" vertical="center"/>
    </xf>
    <xf numFmtId="1" fontId="100" fillId="0" borderId="1" xfId="3" applyNumberFormat="1" applyFont="1" applyFill="1" applyBorder="1" applyAlignment="1" applyProtection="1">
      <alignment horizontal="center" vertical="center"/>
    </xf>
    <xf numFmtId="165" fontId="48" fillId="8" borderId="47" xfId="1" applyNumberFormat="1" applyFont="1" applyFill="1" applyBorder="1" applyAlignment="1" applyProtection="1">
      <alignment vertical="center" wrapText="1"/>
    </xf>
    <xf numFmtId="165" fontId="48" fillId="2" borderId="0" xfId="1" applyNumberFormat="1" applyFont="1" applyFill="1" applyBorder="1" applyAlignment="1" applyProtection="1">
      <alignment horizontal="left" vertical="center" wrapText="1"/>
    </xf>
    <xf numFmtId="165" fontId="56" fillId="2" borderId="0" xfId="1" applyNumberFormat="1" applyFont="1" applyFill="1" applyBorder="1" applyAlignment="1" applyProtection="1">
      <alignment horizontal="left" vertical="center"/>
    </xf>
    <xf numFmtId="0" fontId="92" fillId="2" borderId="0" xfId="61" applyFont="1" applyFill="1" applyBorder="1" applyAlignment="1" applyProtection="1">
      <alignment horizontal="center" vertical="center"/>
      <protection locked="0"/>
    </xf>
    <xf numFmtId="165" fontId="92" fillId="2" borderId="0" xfId="1" applyNumberFormat="1" applyFont="1" applyFill="1" applyBorder="1" applyAlignment="1" applyProtection="1">
      <alignment horizontal="center" vertical="center"/>
    </xf>
    <xf numFmtId="0" fontId="100" fillId="2" borderId="0" xfId="3" applyNumberFormat="1" applyFont="1" applyFill="1" applyBorder="1" applyAlignment="1" applyProtection="1">
      <alignment horizontal="center" vertical="center"/>
    </xf>
    <xf numFmtId="1" fontId="100" fillId="2" borderId="0" xfId="61" applyNumberFormat="1" applyFont="1" applyFill="1" applyBorder="1" applyAlignment="1" applyProtection="1">
      <alignment horizontal="center" vertical="center"/>
    </xf>
    <xf numFmtId="0" fontId="47" fillId="2" borderId="0" xfId="0" applyFont="1" applyFill="1"/>
    <xf numFmtId="0" fontId="48" fillId="2" borderId="0" xfId="0" applyFont="1" applyFill="1"/>
    <xf numFmtId="0" fontId="97" fillId="2" borderId="0" xfId="0" applyFont="1" applyFill="1" applyAlignment="1">
      <alignment horizontal="left" vertical="center"/>
    </xf>
    <xf numFmtId="0" fontId="48" fillId="0" borderId="6" xfId="0" applyFont="1" applyBorder="1" applyAlignment="1">
      <alignment horizontal="right" vertical="center"/>
    </xf>
    <xf numFmtId="166" fontId="31" fillId="0" borderId="0" xfId="0" applyNumberFormat="1" applyFont="1"/>
    <xf numFmtId="168" fontId="79" fillId="5" borderId="6" xfId="62" applyNumberFormat="1" applyFont="1" applyBorder="1" applyAlignment="1" applyProtection="1">
      <alignment horizontal="center" vertical="center"/>
      <protection locked="0"/>
    </xf>
    <xf numFmtId="0" fontId="45" fillId="17" borderId="37" xfId="4" applyFont="1" applyFill="1" applyBorder="1" applyAlignment="1">
      <alignment horizontal="left" vertical="center" wrapText="1"/>
    </xf>
    <xf numFmtId="6" fontId="55" fillId="2" borderId="43" xfId="4" applyNumberFormat="1" applyFont="1" applyFill="1" applyBorder="1" applyAlignment="1" applyProtection="1">
      <alignment horizontal="center" vertical="center"/>
      <protection locked="0"/>
    </xf>
    <xf numFmtId="0" fontId="38" fillId="0" borderId="0" xfId="0" applyFont="1" applyAlignment="1">
      <alignment vertical="top" wrapText="1"/>
    </xf>
    <xf numFmtId="0" fontId="103" fillId="0" borderId="0" xfId="0" applyFont="1" applyAlignment="1">
      <alignment vertical="top"/>
    </xf>
    <xf numFmtId="164" fontId="5" fillId="16" borderId="3" xfId="2" applyNumberFormat="1" applyFont="1" applyFill="1" applyBorder="1" applyAlignment="1" applyProtection="1">
      <alignment horizontal="center" vertical="center"/>
    </xf>
    <xf numFmtId="164" fontId="5" fillId="16" borderId="88" xfId="2" applyNumberFormat="1" applyFont="1" applyFill="1" applyBorder="1" applyAlignment="1" applyProtection="1">
      <alignment horizontal="center" vertical="center"/>
    </xf>
    <xf numFmtId="164" fontId="5" fillId="16" borderId="42" xfId="2" applyNumberFormat="1" applyFont="1" applyFill="1" applyBorder="1" applyAlignment="1" applyProtection="1">
      <alignment horizontal="center" vertical="center"/>
    </xf>
    <xf numFmtId="164" fontId="5" fillId="16" borderId="2" xfId="2" applyNumberFormat="1" applyFont="1" applyFill="1" applyBorder="1" applyAlignment="1" applyProtection="1">
      <alignment horizontal="center" vertical="center"/>
    </xf>
    <xf numFmtId="164" fontId="5" fillId="11" borderId="4" xfId="2" applyNumberFormat="1" applyFont="1" applyFill="1" applyBorder="1" applyAlignment="1" applyProtection="1">
      <alignment horizontal="center" vertical="center"/>
    </xf>
    <xf numFmtId="164" fontId="5" fillId="11" borderId="42" xfId="2" applyNumberFormat="1" applyFont="1" applyFill="1" applyBorder="1" applyAlignment="1" applyProtection="1">
      <alignment horizontal="center" vertical="center"/>
    </xf>
    <xf numFmtId="164" fontId="5" fillId="11" borderId="88" xfId="2" applyNumberFormat="1" applyFont="1" applyFill="1" applyBorder="1" applyAlignment="1" applyProtection="1">
      <alignment horizontal="center" vertical="center"/>
    </xf>
    <xf numFmtId="164" fontId="5" fillId="11" borderId="94" xfId="2" applyNumberFormat="1" applyFont="1" applyFill="1" applyBorder="1" applyAlignment="1" applyProtection="1">
      <alignment horizontal="center" vertical="center"/>
    </xf>
    <xf numFmtId="164" fontId="5" fillId="11" borderId="4" xfId="2" applyNumberFormat="1" applyFont="1" applyFill="1" applyBorder="1" applyAlignment="1" applyProtection="1">
      <alignment horizontal="center" vertical="center" wrapText="1"/>
    </xf>
    <xf numFmtId="164" fontId="5" fillId="11" borderId="89" xfId="2" applyNumberFormat="1" applyFont="1" applyFill="1" applyBorder="1" applyAlignment="1" applyProtection="1">
      <alignment horizontal="center" vertical="center" wrapText="1"/>
    </xf>
    <xf numFmtId="164" fontId="5" fillId="11" borderId="92" xfId="2" applyNumberFormat="1" applyFont="1" applyFill="1" applyBorder="1" applyAlignment="1" applyProtection="1">
      <alignment horizontal="center" vertical="center" wrapText="1"/>
    </xf>
    <xf numFmtId="2" fontId="5" fillId="16" borderId="2" xfId="1" applyNumberFormat="1" applyFont="1" applyFill="1" applyBorder="1" applyAlignment="1" applyProtection="1">
      <alignment horizontal="center" vertical="center"/>
    </xf>
    <xf numFmtId="2" fontId="5" fillId="16" borderId="3" xfId="1" applyNumberFormat="1" applyFont="1" applyFill="1" applyBorder="1" applyAlignment="1" applyProtection="1">
      <alignment horizontal="center" vertical="center"/>
    </xf>
    <xf numFmtId="2" fontId="5" fillId="16" borderId="3" xfId="4" applyNumberFormat="1" applyFont="1" applyFill="1" applyBorder="1" applyAlignment="1">
      <alignment horizontal="center" vertical="center"/>
    </xf>
    <xf numFmtId="2" fontId="5" fillId="16" borderId="89" xfId="4" applyNumberFormat="1" applyFont="1" applyFill="1" applyBorder="1" applyAlignment="1">
      <alignment horizontal="center" vertical="center"/>
    </xf>
    <xf numFmtId="3" fontId="0" fillId="0" borderId="0" xfId="0" applyNumberFormat="1" applyAlignment="1">
      <alignment vertical="center"/>
    </xf>
    <xf numFmtId="44" fontId="5" fillId="7" borderId="3" xfId="2" applyFont="1" applyFill="1" applyBorder="1" applyAlignment="1">
      <alignment horizontal="center" vertical="center"/>
    </xf>
    <xf numFmtId="6" fontId="5" fillId="7" borderId="3" xfId="2" applyNumberFormat="1" applyFont="1" applyFill="1" applyBorder="1" applyAlignment="1">
      <alignment horizontal="center" vertical="center"/>
    </xf>
    <xf numFmtId="164" fontId="5" fillId="16" borderId="9" xfId="2" applyNumberFormat="1" applyFont="1" applyFill="1" applyBorder="1" applyAlignment="1" applyProtection="1">
      <alignment horizontal="center" vertical="center" wrapText="1"/>
    </xf>
    <xf numFmtId="2" fontId="5" fillId="16" borderId="42" xfId="0" applyNumberFormat="1" applyFont="1" applyFill="1" applyBorder="1" applyAlignment="1">
      <alignment horizontal="center" vertical="center"/>
    </xf>
    <xf numFmtId="2" fontId="5" fillId="16" borderId="2" xfId="4" applyNumberFormat="1" applyFont="1" applyFill="1" applyBorder="1" applyAlignment="1">
      <alignment horizontal="center" vertical="center"/>
    </xf>
    <xf numFmtId="2" fontId="5" fillId="16" borderId="4" xfId="4" applyNumberFormat="1" applyFont="1" applyFill="1" applyBorder="1" applyAlignment="1">
      <alignment horizontal="center" vertical="center"/>
    </xf>
    <xf numFmtId="164" fontId="5" fillId="16" borderId="4" xfId="2" applyNumberFormat="1" applyFont="1" applyFill="1" applyBorder="1" applyAlignment="1" applyProtection="1">
      <alignment horizontal="center" vertical="center" wrapText="1"/>
    </xf>
    <xf numFmtId="6" fontId="5" fillId="7" borderId="2" xfId="2" applyNumberFormat="1" applyFont="1" applyFill="1" applyBorder="1" applyAlignment="1">
      <alignment horizontal="center" vertical="center"/>
    </xf>
    <xf numFmtId="164" fontId="5" fillId="16" borderId="31" xfId="2" applyNumberFormat="1" applyFont="1" applyFill="1" applyBorder="1" applyAlignment="1" applyProtection="1">
      <alignment horizontal="center" vertical="center" wrapText="1"/>
    </xf>
    <xf numFmtId="164" fontId="5" fillId="16" borderId="89" xfId="2" applyNumberFormat="1" applyFont="1" applyFill="1" applyBorder="1" applyAlignment="1" applyProtection="1">
      <alignment horizontal="center" vertical="center" wrapText="1"/>
    </xf>
    <xf numFmtId="164" fontId="5" fillId="16" borderId="94" xfId="2" applyNumberFormat="1" applyFont="1" applyFill="1" applyBorder="1" applyAlignment="1" applyProtection="1">
      <alignment horizontal="center" vertical="center"/>
    </xf>
    <xf numFmtId="164" fontId="5" fillId="16" borderId="95" xfId="2" applyNumberFormat="1" applyFont="1" applyFill="1" applyBorder="1" applyAlignment="1" applyProtection="1">
      <alignment horizontal="center" vertical="center"/>
    </xf>
    <xf numFmtId="6" fontId="5" fillId="7" borderId="95" xfId="2" applyNumberFormat="1" applyFont="1" applyFill="1" applyBorder="1" applyAlignment="1">
      <alignment horizontal="center" vertical="center"/>
    </xf>
    <xf numFmtId="2" fontId="5" fillId="16" borderId="88" xfId="0" applyNumberFormat="1" applyFont="1" applyFill="1" applyBorder="1" applyAlignment="1">
      <alignment horizontal="center" vertical="center"/>
    </xf>
    <xf numFmtId="2" fontId="5" fillId="16" borderId="95" xfId="1" applyNumberFormat="1" applyFont="1" applyFill="1" applyBorder="1" applyAlignment="1" applyProtection="1">
      <alignment horizontal="center" vertical="center"/>
    </xf>
    <xf numFmtId="2" fontId="5" fillId="16" borderId="95" xfId="4" applyNumberFormat="1" applyFont="1" applyFill="1" applyBorder="1" applyAlignment="1">
      <alignment horizontal="center" vertical="center"/>
    </xf>
    <xf numFmtId="2" fontId="5" fillId="16" borderId="92" xfId="4" applyNumberFormat="1" applyFont="1" applyFill="1" applyBorder="1" applyAlignment="1">
      <alignment horizontal="center" vertical="center"/>
    </xf>
    <xf numFmtId="164" fontId="5" fillId="16" borderId="91" xfId="2" applyNumberFormat="1" applyFont="1" applyFill="1" applyBorder="1" applyAlignment="1" applyProtection="1">
      <alignment horizontal="center" vertical="center" wrapText="1"/>
    </xf>
    <xf numFmtId="164" fontId="5" fillId="16" borderId="92" xfId="2" applyNumberFormat="1" applyFont="1" applyFill="1" applyBorder="1" applyAlignment="1" applyProtection="1">
      <alignment horizontal="center" vertical="center" wrapText="1"/>
    </xf>
    <xf numFmtId="0" fontId="71" fillId="8" borderId="0" xfId="0" applyFont="1" applyFill="1" applyAlignment="1" applyProtection="1">
      <alignment vertical="center"/>
      <protection locked="0"/>
    </xf>
    <xf numFmtId="164" fontId="104" fillId="11" borderId="2" xfId="2" applyNumberFormat="1" applyFont="1" applyFill="1" applyBorder="1" applyAlignment="1" applyProtection="1">
      <alignment horizontal="center" vertical="center"/>
    </xf>
    <xf numFmtId="164" fontId="104" fillId="11" borderId="3" xfId="2" applyNumberFormat="1" applyFont="1" applyFill="1" applyBorder="1" applyAlignment="1" applyProtection="1">
      <alignment horizontal="center" vertical="center"/>
    </xf>
    <xf numFmtId="164" fontId="104" fillId="11" borderId="95" xfId="2" applyNumberFormat="1" applyFont="1" applyFill="1" applyBorder="1" applyAlignment="1" applyProtection="1">
      <alignment horizontal="center" vertical="center"/>
    </xf>
    <xf numFmtId="0" fontId="49" fillId="0" borderId="57" xfId="0" applyFont="1" applyBorder="1" applyAlignment="1">
      <alignment horizontal="center" vertical="center" wrapText="1"/>
    </xf>
    <xf numFmtId="0" fontId="27" fillId="17" borderId="91" xfId="0" applyFont="1" applyFill="1" applyBorder="1" applyAlignment="1">
      <alignment vertical="center" wrapText="1"/>
    </xf>
    <xf numFmtId="164" fontId="0" fillId="0" borderId="0" xfId="0" applyNumberFormat="1" applyAlignment="1">
      <alignment vertical="center"/>
    </xf>
    <xf numFmtId="164" fontId="104" fillId="0" borderId="42" xfId="2" applyNumberFormat="1" applyFont="1" applyFill="1" applyBorder="1" applyAlignment="1" applyProtection="1">
      <alignment horizontal="center" vertical="center"/>
    </xf>
    <xf numFmtId="164" fontId="104" fillId="0" borderId="88" xfId="2" applyNumberFormat="1" applyFont="1" applyFill="1" applyBorder="1" applyAlignment="1" applyProtection="1">
      <alignment horizontal="center" vertical="center"/>
    </xf>
    <xf numFmtId="164" fontId="104" fillId="0" borderId="94" xfId="2" applyNumberFormat="1" applyFont="1" applyFill="1" applyBorder="1" applyAlignment="1" applyProtection="1">
      <alignment horizontal="center" vertical="center"/>
    </xf>
    <xf numFmtId="0" fontId="43" fillId="8" borderId="1" xfId="0" applyFont="1" applyFill="1" applyBorder="1" applyAlignment="1">
      <alignment vertical="center"/>
    </xf>
    <xf numFmtId="0" fontId="43" fillId="8" borderId="1" xfId="0" applyFont="1" applyFill="1" applyBorder="1" applyAlignment="1">
      <alignment horizontal="center" vertical="center"/>
    </xf>
    <xf numFmtId="0" fontId="9" fillId="7" borderId="69" xfId="0" applyFont="1" applyFill="1" applyBorder="1" applyAlignment="1">
      <alignment horizontal="center" vertical="center" wrapText="1"/>
    </xf>
    <xf numFmtId="0" fontId="9" fillId="7" borderId="70" xfId="0" applyFont="1" applyFill="1" applyBorder="1" applyAlignment="1">
      <alignment horizontal="center" vertical="center" wrapText="1"/>
    </xf>
    <xf numFmtId="0" fontId="9" fillId="7" borderId="71" xfId="0" applyFont="1" applyFill="1" applyBorder="1" applyAlignment="1">
      <alignment horizontal="center" vertical="center" wrapText="1"/>
    </xf>
    <xf numFmtId="0" fontId="74" fillId="2" borderId="73" xfId="0" applyFont="1" applyFill="1" applyBorder="1" applyAlignment="1">
      <alignment horizontal="left" vertical="top" wrapText="1"/>
    </xf>
    <xf numFmtId="0" fontId="74" fillId="2" borderId="0" xfId="0" applyFont="1" applyFill="1" applyAlignment="1">
      <alignment horizontal="left" vertical="top" wrapText="1"/>
    </xf>
    <xf numFmtId="0" fontId="74" fillId="2" borderId="74" xfId="0" applyFont="1" applyFill="1" applyBorder="1" applyAlignment="1">
      <alignment horizontal="left" vertical="top" wrapText="1"/>
    </xf>
    <xf numFmtId="0" fontId="74" fillId="2" borderId="75" xfId="0" applyFont="1" applyFill="1" applyBorder="1" applyAlignment="1">
      <alignment horizontal="left" vertical="top" wrapText="1"/>
    </xf>
    <xf numFmtId="0" fontId="29" fillId="7" borderId="69" xfId="0" applyFont="1" applyFill="1" applyBorder="1" applyAlignment="1">
      <alignment horizontal="center" vertical="center" wrapText="1"/>
    </xf>
    <xf numFmtId="0" fontId="29" fillId="7" borderId="70" xfId="0" applyFont="1" applyFill="1" applyBorder="1" applyAlignment="1">
      <alignment horizontal="center" vertical="center" wrapText="1"/>
    </xf>
    <xf numFmtId="0" fontId="29" fillId="7" borderId="71" xfId="0" applyFont="1" applyFill="1" applyBorder="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71" fillId="8" borderId="0" xfId="0" applyFont="1" applyFill="1" applyAlignment="1">
      <alignment horizontal="center" vertical="top" wrapText="1"/>
    </xf>
    <xf numFmtId="0" fontId="47" fillId="0" borderId="0" xfId="0" applyFont="1" applyAlignment="1">
      <alignment horizontal="left" vertical="center"/>
    </xf>
    <xf numFmtId="0" fontId="37" fillId="9" borderId="0" xfId="0" applyFont="1" applyFill="1" applyAlignment="1">
      <alignment horizontal="left" vertical="top" wrapText="1"/>
    </xf>
    <xf numFmtId="0" fontId="94" fillId="0" borderId="0" xfId="0" applyFont="1" applyAlignment="1">
      <alignment horizontal="left" wrapText="1"/>
    </xf>
    <xf numFmtId="0" fontId="63" fillId="0" borderId="0" xfId="0" applyFont="1" applyAlignment="1">
      <alignment horizontal="left" wrapText="1"/>
    </xf>
    <xf numFmtId="0" fontId="38" fillId="0" borderId="0" xfId="0" applyFont="1" applyAlignment="1">
      <alignment horizontal="left" vertical="top" wrapText="1"/>
    </xf>
    <xf numFmtId="0" fontId="39" fillId="22" borderId="53" xfId="0" applyFont="1" applyFill="1" applyBorder="1" applyAlignment="1" applyProtection="1">
      <alignment horizontal="center" vertical="top" wrapText="1"/>
      <protection locked="0"/>
    </xf>
    <xf numFmtId="0" fontId="39" fillId="22" borderId="54" xfId="0" applyFont="1" applyFill="1" applyBorder="1" applyAlignment="1" applyProtection="1">
      <alignment horizontal="center" vertical="top" wrapText="1"/>
      <protection locked="0"/>
    </xf>
    <xf numFmtId="0" fontId="39" fillId="22" borderId="55" xfId="0" applyFont="1" applyFill="1" applyBorder="1" applyAlignment="1" applyProtection="1">
      <alignment horizontal="center" vertical="top" wrapText="1"/>
      <protection locked="0"/>
    </xf>
    <xf numFmtId="0" fontId="38" fillId="0" borderId="56" xfId="0" applyFont="1" applyBorder="1" applyAlignment="1">
      <alignment horizontal="left" vertical="top" wrapText="1"/>
    </xf>
    <xf numFmtId="0" fontId="88" fillId="0" borderId="0" xfId="0" applyFont="1" applyAlignment="1">
      <alignment horizontal="center" vertical="center" wrapText="1"/>
    </xf>
    <xf numFmtId="0" fontId="38" fillId="0" borderId="0" xfId="0" applyFont="1" applyAlignment="1">
      <alignment horizontal="center" vertical="top" wrapText="1"/>
    </xf>
    <xf numFmtId="0" fontId="51" fillId="10" borderId="33" xfId="4" applyFont="1" applyFill="1" applyBorder="1" applyAlignment="1">
      <alignment horizontal="left" vertical="center" wrapText="1"/>
    </xf>
    <xf numFmtId="0" fontId="51" fillId="10" borderId="35" xfId="4" applyFont="1" applyFill="1" applyBorder="1" applyAlignment="1">
      <alignment horizontal="left" vertical="center" wrapText="1"/>
    </xf>
    <xf numFmtId="0" fontId="10" fillId="7" borderId="17" xfId="4" applyFont="1" applyFill="1" applyBorder="1" applyAlignment="1">
      <alignment horizontal="center" vertical="center" wrapText="1"/>
    </xf>
    <xf numFmtId="0" fontId="10" fillId="7" borderId="16" xfId="4" applyFont="1" applyFill="1" applyBorder="1" applyAlignment="1">
      <alignment horizontal="center" vertical="center" wrapText="1"/>
    </xf>
    <xf numFmtId="0" fontId="51" fillId="10" borderId="12" xfId="4" applyFont="1" applyFill="1" applyBorder="1" applyAlignment="1">
      <alignment horizontal="center" vertical="center" wrapText="1"/>
    </xf>
    <xf numFmtId="0" fontId="51" fillId="10" borderId="34" xfId="4" applyFont="1" applyFill="1" applyBorder="1" applyAlignment="1">
      <alignment horizontal="center" vertical="center" wrapText="1"/>
    </xf>
    <xf numFmtId="0" fontId="51" fillId="10" borderId="14" xfId="4" applyFont="1" applyFill="1" applyBorder="1" applyAlignment="1">
      <alignment horizontal="center" vertical="center" wrapText="1"/>
    </xf>
    <xf numFmtId="0" fontId="51" fillId="10" borderId="36" xfId="4" applyFont="1" applyFill="1" applyBorder="1" applyAlignment="1">
      <alignment horizontal="center" vertical="center" wrapText="1"/>
    </xf>
    <xf numFmtId="49" fontId="51" fillId="10" borderId="17" xfId="4" applyNumberFormat="1" applyFont="1" applyFill="1" applyBorder="1" applyAlignment="1">
      <alignment horizontal="center" vertical="center" wrapText="1"/>
    </xf>
    <xf numFmtId="0" fontId="51" fillId="10" borderId="16" xfId="4" applyFont="1" applyFill="1" applyBorder="1" applyAlignment="1">
      <alignment horizontal="center" vertical="center" wrapText="1"/>
    </xf>
    <xf numFmtId="0" fontId="51" fillId="10" borderId="21" xfId="4" applyFont="1" applyFill="1" applyBorder="1" applyAlignment="1">
      <alignment horizontal="center" vertical="center" wrapText="1"/>
    </xf>
    <xf numFmtId="0" fontId="51" fillId="10" borderId="22" xfId="4" applyFont="1" applyFill="1" applyBorder="1" applyAlignment="1">
      <alignment horizontal="center" vertical="center" wrapText="1"/>
    </xf>
    <xf numFmtId="0" fontId="51" fillId="10" borderId="23" xfId="4" applyFont="1" applyFill="1" applyBorder="1" applyAlignment="1">
      <alignment horizontal="center" vertical="center" wrapText="1"/>
    </xf>
    <xf numFmtId="0" fontId="51" fillId="10" borderId="24" xfId="4" applyFont="1" applyFill="1" applyBorder="1" applyAlignment="1">
      <alignment horizontal="center" vertical="center" wrapText="1"/>
    </xf>
    <xf numFmtId="0" fontId="52" fillId="10" borderId="13" xfId="4" applyFont="1" applyFill="1" applyBorder="1" applyAlignment="1">
      <alignment horizontal="center" vertical="center" wrapText="1"/>
    </xf>
    <xf numFmtId="0" fontId="52" fillId="10" borderId="15" xfId="4" applyFont="1" applyFill="1" applyBorder="1" applyAlignment="1">
      <alignment horizontal="center" vertical="center" wrapText="1"/>
    </xf>
    <xf numFmtId="0" fontId="52" fillId="10" borderId="17" xfId="4" applyFont="1" applyFill="1" applyBorder="1" applyAlignment="1">
      <alignment horizontal="center" vertical="center" wrapText="1"/>
    </xf>
    <xf numFmtId="0" fontId="52" fillId="10" borderId="16" xfId="4" applyFont="1" applyFill="1" applyBorder="1" applyAlignment="1">
      <alignment horizontal="center" vertical="center" wrapText="1"/>
    </xf>
    <xf numFmtId="0" fontId="10" fillId="7" borderId="92" xfId="4" applyFont="1" applyFill="1" applyBorder="1" applyAlignment="1">
      <alignment horizontal="center" vertical="center" wrapText="1"/>
    </xf>
    <xf numFmtId="0" fontId="10" fillId="7" borderId="93" xfId="4" applyFont="1" applyFill="1" applyBorder="1" applyAlignment="1">
      <alignment horizontal="center" vertical="center" wrapText="1"/>
    </xf>
    <xf numFmtId="0" fontId="59" fillId="13" borderId="60" xfId="0" applyFont="1" applyFill="1" applyBorder="1" applyAlignment="1">
      <alignment horizontal="center" vertical="center"/>
    </xf>
    <xf numFmtId="0" fontId="59" fillId="13" borderId="61" xfId="0" applyFont="1" applyFill="1" applyBorder="1" applyAlignment="1">
      <alignment horizontal="center" vertical="center"/>
    </xf>
    <xf numFmtId="0" fontId="59" fillId="13" borderId="62" xfId="0" applyFont="1" applyFill="1" applyBorder="1" applyAlignment="1">
      <alignment horizontal="center" vertical="center"/>
    </xf>
    <xf numFmtId="0" fontId="59" fillId="13" borderId="82" xfId="0" applyFont="1" applyFill="1" applyBorder="1" applyAlignment="1">
      <alignment horizontal="center" vertical="center"/>
    </xf>
    <xf numFmtId="0" fontId="59" fillId="13" borderId="84" xfId="0" applyFont="1" applyFill="1" applyBorder="1" applyAlignment="1">
      <alignment horizontal="center" vertical="center"/>
    </xf>
    <xf numFmtId="0" fontId="59" fillId="13" borderId="83" xfId="0" applyFont="1" applyFill="1" applyBorder="1" applyAlignment="1">
      <alignment horizontal="center" vertical="center"/>
    </xf>
    <xf numFmtId="0" fontId="59" fillId="19" borderId="98" xfId="0" applyFont="1" applyFill="1" applyBorder="1" applyAlignment="1">
      <alignment horizontal="center" vertical="center"/>
    </xf>
    <xf numFmtId="0" fontId="59" fillId="13" borderId="63" xfId="0" applyFont="1" applyFill="1" applyBorder="1" applyAlignment="1">
      <alignment horizontal="center" vertical="center"/>
    </xf>
    <xf numFmtId="0" fontId="59" fillId="13" borderId="64" xfId="0" applyFont="1" applyFill="1" applyBorder="1" applyAlignment="1">
      <alignment horizontal="center" vertical="center"/>
    </xf>
    <xf numFmtId="0" fontId="59" fillId="13" borderId="65" xfId="0" applyFont="1" applyFill="1" applyBorder="1" applyAlignment="1">
      <alignment horizontal="center" vertical="center"/>
    </xf>
    <xf numFmtId="0" fontId="78" fillId="0" borderId="47" xfId="0" applyFont="1" applyBorder="1" applyAlignment="1">
      <alignment horizontal="left" vertical="center" wrapText="1"/>
    </xf>
    <xf numFmtId="0" fontId="77" fillId="0" borderId="47" xfId="0" applyFont="1" applyBorder="1" applyAlignment="1">
      <alignment horizontal="left" vertical="center" wrapText="1"/>
    </xf>
    <xf numFmtId="0" fontId="77" fillId="0" borderId="0" xfId="0" applyFont="1" applyAlignment="1">
      <alignment horizontal="left" vertical="center" wrapText="1"/>
    </xf>
    <xf numFmtId="0" fontId="59" fillId="10" borderId="60" xfId="0" applyFont="1" applyFill="1" applyBorder="1" applyAlignment="1">
      <alignment horizontal="center" vertical="center"/>
    </xf>
    <xf numFmtId="0" fontId="59" fillId="10" borderId="61" xfId="0" applyFont="1" applyFill="1" applyBorder="1" applyAlignment="1">
      <alignment horizontal="center" vertical="center"/>
    </xf>
    <xf numFmtId="0" fontId="59" fillId="10" borderId="62" xfId="0" applyFont="1" applyFill="1" applyBorder="1" applyAlignment="1">
      <alignment horizontal="center" vertical="center"/>
    </xf>
    <xf numFmtId="0" fontId="59" fillId="10" borderId="63" xfId="0" applyFont="1" applyFill="1" applyBorder="1" applyAlignment="1">
      <alignment horizontal="center" vertical="center"/>
    </xf>
    <xf numFmtId="0" fontId="59" fillId="10" borderId="64" xfId="0" applyFont="1" applyFill="1" applyBorder="1" applyAlignment="1">
      <alignment horizontal="center" vertical="center"/>
    </xf>
    <xf numFmtId="0" fontId="59" fillId="10" borderId="65" xfId="0" applyFont="1" applyFill="1" applyBorder="1" applyAlignment="1">
      <alignment horizontal="center" vertical="center"/>
    </xf>
    <xf numFmtId="0" fontId="54" fillId="0" borderId="0" xfId="0" applyFont="1" applyAlignment="1">
      <alignment horizontal="right" vertical="center"/>
    </xf>
    <xf numFmtId="0" fontId="54" fillId="0" borderId="45" xfId="0" applyFont="1" applyBorder="1" applyAlignment="1">
      <alignment horizontal="right" vertical="center"/>
    </xf>
    <xf numFmtId="0" fontId="54" fillId="0" borderId="78" xfId="0" applyFont="1" applyBorder="1" applyAlignment="1">
      <alignment horizontal="right" vertical="center"/>
    </xf>
    <xf numFmtId="0" fontId="54" fillId="0" borderId="77" xfId="0" applyFont="1" applyBorder="1" applyAlignment="1">
      <alignment horizontal="right" vertical="center"/>
    </xf>
    <xf numFmtId="0" fontId="59" fillId="10" borderId="82" xfId="0" applyFont="1" applyFill="1" applyBorder="1" applyAlignment="1">
      <alignment horizontal="center" vertical="center"/>
    </xf>
    <xf numFmtId="0" fontId="59" fillId="10" borderId="84" xfId="0" applyFont="1" applyFill="1" applyBorder="1" applyAlignment="1">
      <alignment horizontal="center" vertical="center"/>
    </xf>
    <xf numFmtId="0" fontId="59" fillId="10" borderId="83" xfId="0" applyFont="1" applyFill="1" applyBorder="1" applyAlignment="1">
      <alignment horizontal="center" vertical="center"/>
    </xf>
    <xf numFmtId="0" fontId="59" fillId="11" borderId="60" xfId="0" applyFont="1" applyFill="1" applyBorder="1" applyAlignment="1">
      <alignment horizontal="center" vertical="center"/>
    </xf>
    <xf numFmtId="0" fontId="59" fillId="11" borderId="62" xfId="0" applyFont="1" applyFill="1" applyBorder="1" applyAlignment="1">
      <alignment horizontal="center" vertical="center"/>
    </xf>
    <xf numFmtId="0" fontId="59" fillId="11" borderId="82" xfId="0" applyFont="1" applyFill="1" applyBorder="1" applyAlignment="1">
      <alignment horizontal="center" vertical="center"/>
    </xf>
    <xf numFmtId="0" fontId="59" fillId="11" borderId="83" xfId="0" applyFont="1" applyFill="1" applyBorder="1" applyAlignment="1">
      <alignment horizontal="center" vertical="center"/>
    </xf>
    <xf numFmtId="0" fontId="59" fillId="11" borderId="63" xfId="0" applyFont="1" applyFill="1" applyBorder="1" applyAlignment="1">
      <alignment horizontal="center" vertical="center"/>
    </xf>
    <xf numFmtId="0" fontId="59" fillId="11" borderId="65" xfId="0" applyFont="1" applyFill="1" applyBorder="1" applyAlignment="1">
      <alignment horizontal="center" vertical="center"/>
    </xf>
    <xf numFmtId="0" fontId="54" fillId="0" borderId="86" xfId="0" applyFont="1" applyBorder="1" applyAlignment="1">
      <alignment horizontal="right" vertical="center"/>
    </xf>
    <xf numFmtId="0" fontId="54" fillId="0" borderId="87" xfId="0" applyFont="1" applyBorder="1" applyAlignment="1">
      <alignment horizontal="right" vertical="center"/>
    </xf>
    <xf numFmtId="0" fontId="54" fillId="0" borderId="84" xfId="0" applyFont="1" applyBorder="1" applyAlignment="1">
      <alignment horizontal="right" vertical="center"/>
    </xf>
    <xf numFmtId="0" fontId="54" fillId="0" borderId="83" xfId="0" applyFont="1" applyBorder="1" applyAlignment="1">
      <alignment horizontal="right" vertical="center"/>
    </xf>
    <xf numFmtId="0" fontId="59" fillId="20" borderId="61" xfId="0" applyFont="1" applyFill="1" applyBorder="1" applyAlignment="1">
      <alignment horizontal="center" vertical="center"/>
    </xf>
    <xf numFmtId="0" fontId="59" fillId="17" borderId="61" xfId="0" applyFont="1" applyFill="1" applyBorder="1" applyAlignment="1">
      <alignment horizontal="center" vertical="center"/>
    </xf>
    <xf numFmtId="0" fontId="10" fillId="7" borderId="12" xfId="4" applyFont="1" applyFill="1" applyBorder="1" applyAlignment="1">
      <alignment horizontal="center" vertical="center" wrapText="1"/>
    </xf>
    <xf numFmtId="0" fontId="10" fillId="7" borderId="14" xfId="4" applyFont="1" applyFill="1" applyBorder="1" applyAlignment="1">
      <alignment horizontal="center" vertical="center" wrapText="1"/>
    </xf>
    <xf numFmtId="165" fontId="48" fillId="8" borderId="47" xfId="1" applyNumberFormat="1" applyFont="1" applyFill="1" applyBorder="1" applyAlignment="1" applyProtection="1">
      <alignment horizontal="center" vertical="center" wrapText="1"/>
    </xf>
    <xf numFmtId="0" fontId="56" fillId="8" borderId="47" xfId="0" applyFont="1" applyFill="1" applyBorder="1" applyAlignment="1">
      <alignment horizontal="center"/>
    </xf>
    <xf numFmtId="0" fontId="56" fillId="8" borderId="0" xfId="0" applyFont="1" applyFill="1" applyAlignment="1">
      <alignment horizontal="center"/>
    </xf>
    <xf numFmtId="0" fontId="56" fillId="8" borderId="26" xfId="0" applyFont="1" applyFill="1" applyBorder="1" applyAlignment="1">
      <alignment horizontal="center"/>
    </xf>
    <xf numFmtId="0" fontId="56" fillId="0" borderId="0" xfId="61" applyFont="1" applyFill="1" applyBorder="1" applyAlignment="1" applyProtection="1">
      <alignment horizontal="center" vertical="center"/>
    </xf>
    <xf numFmtId="0" fontId="56" fillId="0" borderId="26" xfId="61" applyFont="1" applyFill="1" applyBorder="1" applyAlignment="1" applyProtection="1">
      <alignment horizontal="center" vertical="center"/>
    </xf>
    <xf numFmtId="0" fontId="29" fillId="8" borderId="0" xfId="0" applyFont="1" applyFill="1" applyAlignment="1">
      <alignment horizontal="center" vertical="top" wrapText="1"/>
    </xf>
    <xf numFmtId="0" fontId="94" fillId="2" borderId="0" xfId="0" applyFont="1" applyFill="1" applyAlignment="1">
      <alignment horizontal="left" vertical="center"/>
    </xf>
    <xf numFmtId="0" fontId="48" fillId="2" borderId="0" xfId="0" applyFont="1" applyFill="1" applyAlignment="1">
      <alignment horizontal="left" vertical="top" wrapText="1"/>
    </xf>
    <xf numFmtId="0" fontId="95" fillId="9" borderId="0" xfId="0" applyFont="1" applyFill="1" applyAlignment="1">
      <alignment horizontal="left" vertical="center" wrapText="1"/>
    </xf>
    <xf numFmtId="0" fontId="43" fillId="11" borderId="1" xfId="0" applyFont="1" applyFill="1" applyBorder="1" applyAlignment="1">
      <alignment horizontal="center" vertical="center" wrapText="1"/>
    </xf>
    <xf numFmtId="0" fontId="43" fillId="11" borderId="1" xfId="0" applyFont="1" applyFill="1" applyBorder="1" applyAlignment="1">
      <alignment horizontal="center" vertical="center"/>
    </xf>
    <xf numFmtId="164" fontId="45" fillId="0" borderId="1" xfId="2" applyNumberFormat="1" applyFont="1" applyFill="1" applyBorder="1" applyAlignment="1">
      <alignment horizontal="center"/>
    </xf>
    <xf numFmtId="0" fontId="19" fillId="0" borderId="0" xfId="5" applyFont="1" applyAlignment="1">
      <alignment horizontal="center"/>
    </xf>
    <xf numFmtId="0" fontId="48" fillId="0" borderId="49" xfId="0" applyFont="1" applyBorder="1"/>
    <xf numFmtId="0" fontId="48" fillId="0" borderId="0" xfId="0" applyFont="1"/>
    <xf numFmtId="0" fontId="48" fillId="0" borderId="50" xfId="0" applyFont="1" applyBorder="1"/>
    <xf numFmtId="0" fontId="35" fillId="0" borderId="57" xfId="0" applyFont="1" applyBorder="1" applyAlignment="1">
      <alignment horizontal="center" wrapText="1"/>
    </xf>
    <xf numFmtId="0" fontId="32" fillId="0" borderId="57" xfId="0" applyFont="1" applyBorder="1" applyAlignment="1">
      <alignment horizontal="center"/>
    </xf>
    <xf numFmtId="164" fontId="43" fillId="10" borderId="1" xfId="0" applyNumberFormat="1" applyFont="1" applyFill="1" applyBorder="1" applyAlignment="1">
      <alignment horizontal="center" vertical="center"/>
    </xf>
    <xf numFmtId="164" fontId="45" fillId="0" borderId="1" xfId="2" applyNumberFormat="1" applyFont="1" applyFill="1" applyBorder="1" applyAlignment="1">
      <alignment horizontal="right" vertical="center"/>
    </xf>
    <xf numFmtId="164" fontId="45" fillId="0" borderId="1" xfId="2" applyNumberFormat="1" applyFont="1" applyFill="1" applyBorder="1" applyAlignment="1">
      <alignment horizontal="left" vertical="center"/>
    </xf>
    <xf numFmtId="164" fontId="45" fillId="0" borderId="6" xfId="2" applyNumberFormat="1" applyFont="1" applyFill="1" applyBorder="1" applyAlignment="1">
      <alignment horizontal="left" vertical="center"/>
    </xf>
    <xf numFmtId="164" fontId="45" fillId="0" borderId="7" xfId="2" applyNumberFormat="1" applyFont="1" applyFill="1" applyBorder="1" applyAlignment="1">
      <alignment horizontal="left" vertical="center"/>
    </xf>
    <xf numFmtId="0" fontId="43" fillId="8" borderId="6" xfId="0" applyFont="1" applyFill="1" applyBorder="1" applyAlignment="1">
      <alignment horizontal="center" vertical="center"/>
    </xf>
    <xf numFmtId="0" fontId="43" fillId="8" borderId="7" xfId="0" applyFont="1" applyFill="1" applyBorder="1" applyAlignment="1">
      <alignment horizontal="center" vertical="center"/>
    </xf>
    <xf numFmtId="164" fontId="45" fillId="0" borderId="6" xfId="2" applyNumberFormat="1" applyFont="1" applyFill="1" applyBorder="1" applyAlignment="1">
      <alignment vertical="center"/>
    </xf>
    <xf numFmtId="164" fontId="45" fillId="0" borderId="7" xfId="2" applyNumberFormat="1" applyFont="1" applyFill="1" applyBorder="1" applyAlignment="1">
      <alignment vertical="center"/>
    </xf>
    <xf numFmtId="164" fontId="45" fillId="0" borderId="6" xfId="2" applyNumberFormat="1" applyFont="1" applyFill="1" applyBorder="1" applyAlignment="1">
      <alignment horizontal="right" vertical="center"/>
    </xf>
    <xf numFmtId="164" fontId="45" fillId="0" borderId="7" xfId="2" applyNumberFormat="1" applyFont="1" applyFill="1" applyBorder="1" applyAlignment="1">
      <alignment horizontal="right" vertical="center"/>
    </xf>
    <xf numFmtId="0" fontId="49" fillId="0" borderId="47" xfId="0" applyFont="1" applyBorder="1" applyAlignment="1">
      <alignment horizontal="center" wrapText="1"/>
    </xf>
    <xf numFmtId="0" fontId="36" fillId="0" borderId="47" xfId="0" applyFont="1" applyBorder="1" applyAlignment="1">
      <alignment horizontal="center" wrapText="1"/>
    </xf>
    <xf numFmtId="0" fontId="43" fillId="8" borderId="1" xfId="0" applyFont="1" applyFill="1" applyBorder="1" applyAlignment="1">
      <alignment horizontal="center" vertical="center"/>
    </xf>
  </cellXfs>
  <cellStyles count="63">
    <cellStyle name="40% - Accent5" xfId="62" builtinId="47"/>
    <cellStyle name="Accent5" xfId="61" builtinId="45"/>
    <cellStyle name="Comma" xfId="1" builtinId="3"/>
    <cellStyle name="Currency" xfId="2" builtinId="4"/>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Hyperlink" xfId="5" builtinId="8"/>
    <cellStyle name="Normal" xfId="0" builtinId="0"/>
    <cellStyle name="Normal 2" xfId="4" xr:uid="{00000000-0005-0000-0000-000040000000}"/>
    <cellStyle name="Percent" xfId="3" builtinId="5"/>
  </cellStyles>
  <dxfs count="84">
    <dxf>
      <font>
        <color rgb="FFFFC000"/>
      </font>
      <fill>
        <patternFill>
          <bgColor rgb="FFFFC00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theme="0"/>
      </font>
      <fill>
        <patternFill>
          <bgColor theme="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theme="0"/>
      </font>
      <fill>
        <patternFill>
          <bgColor theme="0"/>
        </patternFill>
      </fill>
    </dxf>
    <dxf>
      <font>
        <color rgb="FFFFC000"/>
      </font>
      <fill>
        <patternFill>
          <bgColor rgb="FFFFC00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rgb="FFFFC000"/>
      </font>
      <fill>
        <patternFill>
          <bgColor rgb="FFFFC000"/>
        </patternFill>
      </fill>
    </dxf>
    <dxf>
      <font>
        <color theme="0"/>
      </font>
      <fill>
        <patternFill>
          <bgColor theme="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rgb="FFFFC000"/>
      </font>
      <fill>
        <patternFill>
          <bgColor rgb="FFFFC00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theme="0"/>
      </font>
      <fill>
        <patternFill>
          <bgColor theme="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rgb="FFFFC000"/>
      </font>
      <fill>
        <patternFill>
          <bgColor rgb="FFFFC00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theme="0"/>
      </font>
      <fill>
        <patternFill>
          <bgColor theme="0"/>
        </patternFill>
      </fill>
    </dxf>
    <dxf>
      <font>
        <color rgb="FFC00000"/>
      </font>
      <fill>
        <patternFill>
          <bgColor rgb="FFC00000"/>
        </patternFill>
      </fill>
    </dxf>
    <dxf>
      <font>
        <color rgb="FFFFC000"/>
      </font>
      <fill>
        <patternFill>
          <bgColor rgb="FFFFC000"/>
        </patternFill>
      </fill>
    </dxf>
    <dxf>
      <font>
        <color rgb="FF9DAF36"/>
      </font>
      <fill>
        <patternFill>
          <bgColor rgb="FF9DAF36"/>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rgb="FFC00000"/>
      </font>
      <fill>
        <patternFill>
          <bgColor rgb="FFC00000"/>
        </patternFill>
      </fill>
    </dxf>
    <dxf>
      <font>
        <color rgb="FFFFC000"/>
      </font>
      <fill>
        <patternFill>
          <bgColor rgb="FFFFC000"/>
        </patternFill>
      </fill>
    </dxf>
    <dxf>
      <font>
        <color rgb="FF9DAF36"/>
      </font>
      <fill>
        <patternFill>
          <bgColor rgb="FF9DAF36"/>
        </patternFill>
      </fill>
    </dxf>
    <dxf>
      <font>
        <color theme="0"/>
      </font>
      <fill>
        <patternFill>
          <bgColor theme="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rgb="FFFFC000"/>
      </font>
      <fill>
        <patternFill>
          <bgColor rgb="FFFFC000"/>
        </patternFill>
      </fill>
    </dxf>
    <dxf>
      <font>
        <color rgb="FF9DAF36"/>
      </font>
      <fill>
        <patternFill>
          <bgColor rgb="FF9DAF36"/>
        </patternFill>
      </fill>
    </dxf>
    <dxf>
      <font>
        <color rgb="FFC00000"/>
      </font>
      <fill>
        <patternFill>
          <bgColor rgb="FFC00000"/>
        </patternFill>
      </fill>
    </dxf>
    <dxf>
      <font>
        <color theme="0"/>
      </font>
      <fill>
        <patternFill>
          <bgColor theme="0"/>
        </patternFill>
      </fill>
    </dxf>
    <dxf>
      <font>
        <strike val="0"/>
        <color theme="0" tint="-0.34998626667073579"/>
      </font>
    </dxf>
    <dxf>
      <font>
        <color rgb="FFFFC000"/>
      </font>
      <fill>
        <patternFill>
          <bgColor rgb="FFFFC000"/>
        </patternFill>
      </fill>
    </dxf>
    <dxf>
      <font>
        <color theme="0"/>
      </font>
      <fill>
        <patternFill>
          <bgColor theme="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theme="0"/>
      </font>
      <fill>
        <patternFill>
          <bgColor theme="0"/>
        </patternFill>
      </fill>
    </dxf>
    <dxf>
      <font>
        <color rgb="FF9DAF36"/>
      </font>
      <fill>
        <patternFill>
          <bgColor rgb="FF9DAF36"/>
        </patternFill>
      </fill>
    </dxf>
    <dxf>
      <font>
        <color rgb="FFC00000"/>
      </font>
      <fill>
        <patternFill>
          <bgColor rgb="FFC00000"/>
        </patternFill>
      </fill>
    </dxf>
    <dxf>
      <font>
        <color rgb="FFFFC000"/>
      </font>
      <fill>
        <patternFill>
          <bgColor rgb="FFFFC000"/>
        </patternFill>
      </fill>
    </dxf>
    <dxf>
      <font>
        <color rgb="FF9DAF36"/>
      </font>
      <fill>
        <patternFill>
          <bgColor rgb="FF9DAF36"/>
        </patternFill>
      </fill>
    </dxf>
    <dxf>
      <font>
        <color theme="0"/>
      </font>
      <fill>
        <patternFill>
          <bgColor theme="0"/>
        </patternFill>
      </fill>
    </dxf>
    <dxf>
      <font>
        <color theme="0"/>
      </font>
      <fill>
        <patternFill>
          <bgColor theme="0"/>
        </patternFill>
      </fill>
    </dxf>
    <dxf>
      <font>
        <color rgb="FFC00000"/>
      </font>
      <fill>
        <patternFill>
          <bgColor rgb="FFC0000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rgb="FF9DAF36"/>
      </font>
      <fill>
        <patternFill>
          <bgColor rgb="FF9DAF36"/>
        </patternFill>
      </fill>
    </dxf>
    <dxf>
      <font>
        <color rgb="FFFFC000"/>
      </font>
      <fill>
        <patternFill>
          <bgColor rgb="FFFFC000"/>
        </patternFill>
      </fill>
    </dxf>
    <dxf>
      <font>
        <color rgb="FFC00000"/>
      </font>
      <fill>
        <patternFill>
          <bgColor rgb="FFC00000"/>
        </patternFill>
      </fill>
    </dxf>
    <dxf>
      <font>
        <color rgb="FFC00000"/>
      </font>
      <fill>
        <patternFill>
          <bgColor rgb="FFC00000"/>
        </patternFill>
      </fill>
    </dxf>
    <dxf>
      <font>
        <color rgb="FFFFC000"/>
      </font>
      <fill>
        <patternFill>
          <bgColor rgb="FFFFC000"/>
        </patternFill>
      </fill>
    </dxf>
    <dxf>
      <font>
        <color rgb="FF9DAF36"/>
      </font>
      <fill>
        <patternFill>
          <bgColor rgb="FF9DAF36"/>
        </patternFill>
      </fill>
    </dxf>
    <dxf>
      <font>
        <color theme="0"/>
      </font>
      <fill>
        <patternFill>
          <bgColor theme="0"/>
        </patternFill>
      </fill>
    </dxf>
    <dxf>
      <font>
        <color rgb="FF9DAF36"/>
      </font>
      <fill>
        <patternFill>
          <bgColor rgb="FF9DAF36"/>
        </patternFill>
      </fill>
    </dxf>
    <dxf>
      <font>
        <color rgb="FFFFC000"/>
      </font>
      <fill>
        <patternFill>
          <bgColor rgb="FFFFC000"/>
        </patternFill>
      </fill>
    </dxf>
    <dxf>
      <font>
        <color rgb="FFFFC000"/>
      </font>
      <fill>
        <patternFill>
          <bgColor rgb="FFFFC000"/>
        </patternFill>
      </fill>
    </dxf>
    <dxf>
      <font>
        <color rgb="FF9DAF36"/>
      </font>
      <fill>
        <patternFill>
          <bgColor rgb="FF9DAF36"/>
        </patternFill>
      </fill>
    </dxf>
    <dxf>
      <font>
        <color rgb="FFC00000"/>
      </font>
      <fill>
        <patternFill>
          <bgColor rgb="FFC00000"/>
        </patternFill>
      </fill>
    </dxf>
    <dxf>
      <font>
        <color theme="0"/>
      </font>
      <fill>
        <patternFill>
          <bgColor theme="0"/>
        </patternFill>
      </fill>
    </dxf>
  </dxfs>
  <tableStyles count="0" defaultTableStyle="TableStyleMedium2" defaultPivotStyle="PivotStyleLight16"/>
  <colors>
    <mruColors>
      <color rgb="FF004A4D"/>
      <color rgb="FFFFC000"/>
      <color rgb="FF56ABA8"/>
      <color rgb="FF9DAF36"/>
      <color rgb="FFA7D8D5"/>
      <color rgb="FFD17346"/>
      <color rgb="FFB6DEE9"/>
      <color rgb="FF417E77"/>
      <color rgb="FFDCF0E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6B6665"/>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Inputs'!#REF!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'Data Inputs'!#REF!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 Inputs'!#REF!</c15:sqref>
                        </c15:formulaRef>
                      </c:ext>
                    </c:extLst>
                  </c:multiLvlStrRef>
                </c15:cat>
              </c15:filteredCategoryTitle>
            </c:ext>
            <c:ext xmlns:c16="http://schemas.microsoft.com/office/drawing/2014/chart" uri="{C3380CC4-5D6E-409C-BE32-E72D297353CC}">
              <c16:uniqueId val="{00000000-ABF4-7445-BB11-536E951EBEC8}"/>
            </c:ext>
          </c:extLst>
        </c:ser>
        <c:ser>
          <c:idx val="1"/>
          <c:order val="1"/>
          <c:spPr>
            <a:solidFill>
              <a:srgbClr val="4B798E"/>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Inputs'!#REF!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'Data Inputs'!#REF!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 Inputs'!#REF!</c15:sqref>
                        </c15:formulaRef>
                      </c:ext>
                    </c:extLst>
                  </c:multiLvlStrRef>
                </c15:cat>
              </c15:filteredCategoryTitle>
            </c:ext>
            <c:ext xmlns:c16="http://schemas.microsoft.com/office/drawing/2014/chart" uri="{C3380CC4-5D6E-409C-BE32-E72D297353CC}">
              <c16:uniqueId val="{00000001-ABF4-7445-BB11-536E951EBEC8}"/>
            </c:ext>
          </c:extLst>
        </c:ser>
        <c:ser>
          <c:idx val="3"/>
          <c:order val="2"/>
          <c:spPr>
            <a:solidFill>
              <a:srgbClr val="E5E2DC"/>
            </a:solidFill>
            <a:ln>
              <a:noFill/>
            </a:ln>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Inputs'!#REF!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'Data Inputs'!#REF!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 Inputs'!#REF!</c15:sqref>
                        </c15:formulaRef>
                      </c:ext>
                    </c:extLst>
                  </c:multiLvlStrRef>
                </c15:cat>
              </c15:filteredCategoryTitle>
            </c:ext>
            <c:ext xmlns:c16="http://schemas.microsoft.com/office/drawing/2014/chart" uri="{C3380CC4-5D6E-409C-BE32-E72D297353CC}">
              <c16:uniqueId val="{00000002-ABF4-7445-BB11-536E951EBEC8}"/>
            </c:ext>
          </c:extLst>
        </c:ser>
        <c:ser>
          <c:idx val="5"/>
          <c:order val="3"/>
          <c:spPr>
            <a:solidFill>
              <a:srgbClr val="9DAF36"/>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Inputs'!#REF!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'Data Inputs'!#REF!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 Inputs'!#REF!</c15:sqref>
                        </c15:formulaRef>
                      </c:ext>
                    </c:extLst>
                  </c:multiLvlStrRef>
                </c15:cat>
              </c15:filteredCategoryTitle>
            </c:ext>
            <c:ext xmlns:c16="http://schemas.microsoft.com/office/drawing/2014/chart" uri="{C3380CC4-5D6E-409C-BE32-E72D297353CC}">
              <c16:uniqueId val="{00000003-ABF4-7445-BB11-536E951EBEC8}"/>
            </c:ext>
          </c:extLst>
        </c:ser>
        <c:dLbls>
          <c:showLegendKey val="0"/>
          <c:showVal val="0"/>
          <c:showCatName val="0"/>
          <c:showSerName val="0"/>
          <c:showPercent val="0"/>
          <c:showBubbleSize val="0"/>
        </c:dLbls>
        <c:gapWidth val="150"/>
        <c:overlap val="100"/>
        <c:axId val="1237611520"/>
        <c:axId val="1237613568"/>
      </c:barChart>
      <c:catAx>
        <c:axId val="1237611520"/>
        <c:scaling>
          <c:orientation val="minMax"/>
        </c:scaling>
        <c:delete val="0"/>
        <c:axPos val="b"/>
        <c:numFmt formatCode="General" sourceLinked="0"/>
        <c:majorTickMark val="out"/>
        <c:minorTickMark val="none"/>
        <c:tickLblPos val="nextTo"/>
        <c:spPr>
          <a:ln>
            <a:solidFill>
              <a:schemeClr val="bg1">
                <a:lumMod val="85000"/>
              </a:schemeClr>
            </a:solidFill>
          </a:ln>
        </c:spPr>
        <c:txPr>
          <a:bodyPr/>
          <a:lstStyle/>
          <a:p>
            <a:pPr>
              <a:defRPr b="1"/>
            </a:pPr>
            <a:endParaRPr lang="en-US"/>
          </a:p>
        </c:txPr>
        <c:crossAx val="1237613568"/>
        <c:crosses val="autoZero"/>
        <c:auto val="1"/>
        <c:lblAlgn val="ctr"/>
        <c:lblOffset val="100"/>
        <c:noMultiLvlLbl val="0"/>
      </c:catAx>
      <c:valAx>
        <c:axId val="1237613568"/>
        <c:scaling>
          <c:orientation val="minMax"/>
          <c:max val="1"/>
        </c:scaling>
        <c:delete val="0"/>
        <c:axPos val="l"/>
        <c:majorGridlines>
          <c:spPr>
            <a:ln>
              <a:solidFill>
                <a:schemeClr val="bg1">
                  <a:lumMod val="85000"/>
                </a:schemeClr>
              </a:solidFill>
            </a:ln>
          </c:spPr>
        </c:majorGridlines>
        <c:numFmt formatCode="General" sourceLinked="1"/>
        <c:majorTickMark val="out"/>
        <c:minorTickMark val="none"/>
        <c:tickLblPos val="nextTo"/>
        <c:spPr>
          <a:ln>
            <a:solidFill>
              <a:schemeClr val="bg1">
                <a:lumMod val="85000"/>
              </a:schemeClr>
            </a:solidFill>
          </a:ln>
        </c:spPr>
        <c:txPr>
          <a:bodyPr/>
          <a:lstStyle/>
          <a:p>
            <a:pPr>
              <a:defRPr b="1"/>
            </a:pPr>
            <a:endParaRPr lang="en-US"/>
          </a:p>
        </c:txPr>
        <c:crossAx val="1237611520"/>
        <c:crosses val="autoZero"/>
        <c:crossBetween val="between"/>
      </c:valAx>
      <c:spPr>
        <a:ln>
          <a:noFill/>
        </a:ln>
      </c:spPr>
    </c:plotArea>
    <c:legend>
      <c:legendPos val="b"/>
      <c:layout>
        <c:manualLayout>
          <c:xMode val="edge"/>
          <c:yMode val="edge"/>
          <c:x val="0.12622024091415199"/>
          <c:y val="0.83256561679789998"/>
          <c:w val="0.74862875099714599"/>
          <c:h val="0.13965660542432201"/>
        </c:manualLayout>
      </c:layout>
      <c:overlay val="0"/>
      <c:txPr>
        <a:bodyPr/>
        <a:lstStyle/>
        <a:p>
          <a:pPr>
            <a:defRPr sz="900" b="1"/>
          </a:pPr>
          <a:endParaRPr lang="en-US"/>
        </a:p>
      </c:txPr>
    </c:legend>
    <c:plotVisOnly val="1"/>
    <c:dispBlanksAs val="gap"/>
    <c:showDLblsOverMax val="0"/>
  </c:chart>
  <c:spPr>
    <a:ln>
      <a:solidFill>
        <a:schemeClr val="bg1">
          <a:lumMod val="85000"/>
        </a:schemeClr>
      </a:solidFill>
    </a:ln>
  </c:spPr>
  <c:txPr>
    <a:bodyPr/>
    <a:lstStyle/>
    <a:p>
      <a:pPr>
        <a:defRPr>
          <a:latin typeface="Century Gothic" pitchFamily="34" charset="0"/>
        </a:defRPr>
      </a:pPr>
      <a:endParaRPr lang="en-US"/>
    </a:p>
  </c:txPr>
  <c:printSettings>
    <c:headerFooter/>
    <c:pageMargins b="0.750000000000002" l="0.70000000000000195" r="0.70000000000000195" t="0.750000000000002"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Direct Expenses 
MD Comp  </c:v>
          </c:tx>
          <c:spPr>
            <a:solidFill>
              <a:srgbClr val="6B6665"/>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2011</c:v>
              </c:pt>
              <c:pt idx="1">
                <c:v>2012</c:v>
              </c:pt>
              <c:pt idx="2">
                <c:v>2013 (annualized) </c:v>
              </c:pt>
            </c:strLit>
          </c:cat>
          <c:val>
            <c:numLit>
              <c:formatCode>General</c:formatCode>
              <c:ptCount val="3"/>
              <c:pt idx="0">
                <c:v>0.32424825743582314</c:v>
              </c:pt>
              <c:pt idx="1">
                <c:v>0.3380597303249237</c:v>
              </c:pt>
              <c:pt idx="2">
                <c:v>0.50439999625133436</c:v>
              </c:pt>
            </c:numLit>
          </c:val>
          <c:extLst>
            <c:ext xmlns:c16="http://schemas.microsoft.com/office/drawing/2014/chart" uri="{C3380CC4-5D6E-409C-BE32-E72D297353CC}">
              <c16:uniqueId val="{00000000-E321-5245-ABA6-797E45B143D7}"/>
            </c:ext>
          </c:extLst>
        </c:ser>
        <c:ser>
          <c:idx val="1"/>
          <c:order val="1"/>
          <c:tx>
            <c:v>Indirect Expenses 
Staffing Cost</c:v>
          </c:tx>
          <c:spPr>
            <a:solidFill>
              <a:srgbClr val="4B798E"/>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2011</c:v>
              </c:pt>
              <c:pt idx="1">
                <c:v>2012</c:v>
              </c:pt>
              <c:pt idx="2">
                <c:v>2013 (annualized) </c:v>
              </c:pt>
            </c:strLit>
          </c:cat>
          <c:val>
            <c:numLit>
              <c:formatCode>General</c:formatCode>
              <c:ptCount val="3"/>
              <c:pt idx="0">
                <c:v>0.55124041170882077</c:v>
              </c:pt>
              <c:pt idx="1">
                <c:v>0.54713904879650732</c:v>
              </c:pt>
              <c:pt idx="2">
                <c:v>0.3035328617398409</c:v>
              </c:pt>
            </c:numLit>
          </c:val>
          <c:extLst>
            <c:ext xmlns:c16="http://schemas.microsoft.com/office/drawing/2014/chart" uri="{C3380CC4-5D6E-409C-BE32-E72D297353CC}">
              <c16:uniqueId val="{00000001-E321-5245-ABA6-797E45B143D7}"/>
            </c:ext>
          </c:extLst>
        </c:ser>
        <c:ser>
          <c:idx val="3"/>
          <c:order val="2"/>
          <c:tx>
            <c:v>Indirect Expenses 
Overhead</c:v>
          </c:tx>
          <c:spPr>
            <a:solidFill>
              <a:srgbClr val="E5E2DC"/>
            </a:solidFill>
            <a:ln>
              <a:noFill/>
            </a:ln>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2011</c:v>
              </c:pt>
              <c:pt idx="1">
                <c:v>2012</c:v>
              </c:pt>
              <c:pt idx="2">
                <c:v>2013 (annualized) </c:v>
              </c:pt>
            </c:strLit>
          </c:cat>
          <c:val>
            <c:numLit>
              <c:formatCode>General</c:formatCode>
              <c:ptCount val="3"/>
              <c:pt idx="0">
                <c:v>0</c:v>
              </c:pt>
              <c:pt idx="1">
                <c:v>0</c:v>
              </c:pt>
              <c:pt idx="2">
                <c:v>0.19769780813818263</c:v>
              </c:pt>
            </c:numLit>
          </c:val>
          <c:extLst>
            <c:ext xmlns:c16="http://schemas.microsoft.com/office/drawing/2014/chart" uri="{C3380CC4-5D6E-409C-BE32-E72D297353CC}">
              <c16:uniqueId val="{00000002-E321-5245-ABA6-797E45B143D7}"/>
            </c:ext>
          </c:extLst>
        </c:ser>
        <c:ser>
          <c:idx val="5"/>
          <c:order val="3"/>
          <c:tx>
            <c:v>Profit </c:v>
          </c:tx>
          <c:spPr>
            <a:solidFill>
              <a:srgbClr val="9DAF36"/>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2011</c:v>
              </c:pt>
              <c:pt idx="1">
                <c:v>2012</c:v>
              </c:pt>
              <c:pt idx="2">
                <c:v>2013 (annualized) </c:v>
              </c:pt>
            </c:strLit>
          </c:cat>
          <c:val>
            <c:numLit>
              <c:formatCode>General</c:formatCode>
              <c:ptCount val="3"/>
              <c:pt idx="0">
                <c:v>0.12451133085535609</c:v>
              </c:pt>
              <c:pt idx="1">
                <c:v>0.11480122087856895</c:v>
              </c:pt>
              <c:pt idx="2">
                <c:v>-5.6306661293579301E-3</c:v>
              </c:pt>
            </c:numLit>
          </c:val>
          <c:extLst>
            <c:ext xmlns:c16="http://schemas.microsoft.com/office/drawing/2014/chart" uri="{C3380CC4-5D6E-409C-BE32-E72D297353CC}">
              <c16:uniqueId val="{00000003-E321-5245-ABA6-797E45B143D7}"/>
            </c:ext>
          </c:extLst>
        </c:ser>
        <c:dLbls>
          <c:showLegendKey val="0"/>
          <c:showVal val="0"/>
          <c:showCatName val="0"/>
          <c:showSerName val="0"/>
          <c:showPercent val="0"/>
          <c:showBubbleSize val="0"/>
        </c:dLbls>
        <c:gapWidth val="150"/>
        <c:overlap val="100"/>
        <c:axId val="1178928400"/>
        <c:axId val="1178930880"/>
      </c:barChart>
      <c:catAx>
        <c:axId val="1178928400"/>
        <c:scaling>
          <c:orientation val="minMax"/>
        </c:scaling>
        <c:delete val="0"/>
        <c:axPos val="b"/>
        <c:numFmt formatCode="General" sourceLinked="0"/>
        <c:majorTickMark val="out"/>
        <c:minorTickMark val="none"/>
        <c:tickLblPos val="nextTo"/>
        <c:spPr>
          <a:ln>
            <a:solidFill>
              <a:schemeClr val="bg1">
                <a:lumMod val="85000"/>
              </a:schemeClr>
            </a:solidFill>
          </a:ln>
        </c:spPr>
        <c:txPr>
          <a:bodyPr/>
          <a:lstStyle/>
          <a:p>
            <a:pPr>
              <a:defRPr b="1"/>
            </a:pPr>
            <a:endParaRPr lang="en-US"/>
          </a:p>
        </c:txPr>
        <c:crossAx val="1178930880"/>
        <c:crosses val="autoZero"/>
        <c:auto val="1"/>
        <c:lblAlgn val="ctr"/>
        <c:lblOffset val="100"/>
        <c:noMultiLvlLbl val="0"/>
      </c:catAx>
      <c:valAx>
        <c:axId val="1178930880"/>
        <c:scaling>
          <c:orientation val="minMax"/>
          <c:max val="1"/>
        </c:scaling>
        <c:delete val="0"/>
        <c:axPos val="l"/>
        <c:majorGridlines>
          <c:spPr>
            <a:ln>
              <a:solidFill>
                <a:schemeClr val="bg1">
                  <a:lumMod val="85000"/>
                </a:schemeClr>
              </a:solidFill>
            </a:ln>
          </c:spPr>
        </c:majorGridlines>
        <c:numFmt formatCode="General" sourceLinked="1"/>
        <c:majorTickMark val="out"/>
        <c:minorTickMark val="none"/>
        <c:tickLblPos val="nextTo"/>
        <c:spPr>
          <a:ln>
            <a:solidFill>
              <a:schemeClr val="bg1">
                <a:lumMod val="85000"/>
              </a:schemeClr>
            </a:solidFill>
          </a:ln>
        </c:spPr>
        <c:txPr>
          <a:bodyPr/>
          <a:lstStyle/>
          <a:p>
            <a:pPr>
              <a:defRPr b="1"/>
            </a:pPr>
            <a:endParaRPr lang="en-US"/>
          </a:p>
        </c:txPr>
        <c:crossAx val="1178928400"/>
        <c:crosses val="autoZero"/>
        <c:crossBetween val="between"/>
      </c:valAx>
      <c:spPr>
        <a:ln>
          <a:noFill/>
        </a:ln>
      </c:spPr>
    </c:plotArea>
    <c:legend>
      <c:legendPos val="b"/>
      <c:layout>
        <c:manualLayout>
          <c:xMode val="edge"/>
          <c:yMode val="edge"/>
          <c:x val="0.12622024091415199"/>
          <c:y val="0.83256561679789998"/>
          <c:w val="0.74862875099714599"/>
          <c:h val="0.13965660542432201"/>
        </c:manualLayout>
      </c:layout>
      <c:overlay val="0"/>
      <c:txPr>
        <a:bodyPr/>
        <a:lstStyle/>
        <a:p>
          <a:pPr>
            <a:defRPr sz="900" b="1"/>
          </a:pPr>
          <a:endParaRPr lang="en-US"/>
        </a:p>
      </c:txPr>
    </c:legend>
    <c:plotVisOnly val="1"/>
    <c:dispBlanksAs val="gap"/>
    <c:showDLblsOverMax val="0"/>
  </c:chart>
  <c:spPr>
    <a:ln>
      <a:solidFill>
        <a:schemeClr val="bg1">
          <a:lumMod val="85000"/>
        </a:schemeClr>
      </a:solidFill>
    </a:ln>
  </c:spPr>
  <c:txPr>
    <a:bodyPr/>
    <a:lstStyle/>
    <a:p>
      <a:pPr>
        <a:defRPr>
          <a:latin typeface="Century Gothic" pitchFamily="34" charset="0"/>
        </a:defRPr>
      </a:pPr>
      <a:endParaRPr lang="en-US"/>
    </a:p>
  </c:txPr>
  <c:printSettings>
    <c:headerFooter/>
    <c:pageMargins b="0.750000000000002" l="0.70000000000000195" r="0.700000000000001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6B6665"/>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Inputs'!#REF!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'Data Inputs'!#REF!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 Inputs'!#REF!</c15:sqref>
                        </c15:formulaRef>
                      </c:ext>
                    </c:extLst>
                  </c:multiLvlStrRef>
                </c15:cat>
              </c15:filteredCategoryTitle>
            </c:ext>
            <c:ext xmlns:c16="http://schemas.microsoft.com/office/drawing/2014/chart" uri="{C3380CC4-5D6E-409C-BE32-E72D297353CC}">
              <c16:uniqueId val="{00000000-91AA-4B50-87DD-B0C4B3766CD9}"/>
            </c:ext>
          </c:extLst>
        </c:ser>
        <c:ser>
          <c:idx val="1"/>
          <c:order val="1"/>
          <c:spPr>
            <a:solidFill>
              <a:srgbClr val="4B798E"/>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Inputs'!#REF!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'Data Inputs'!#REF!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 Inputs'!#REF!</c15:sqref>
                        </c15:formulaRef>
                      </c:ext>
                    </c:extLst>
                  </c:multiLvlStrRef>
                </c15:cat>
              </c15:filteredCategoryTitle>
            </c:ext>
            <c:ext xmlns:c16="http://schemas.microsoft.com/office/drawing/2014/chart" uri="{C3380CC4-5D6E-409C-BE32-E72D297353CC}">
              <c16:uniqueId val="{00000001-91AA-4B50-87DD-B0C4B3766CD9}"/>
            </c:ext>
          </c:extLst>
        </c:ser>
        <c:ser>
          <c:idx val="3"/>
          <c:order val="2"/>
          <c:spPr>
            <a:solidFill>
              <a:srgbClr val="E5E2DC"/>
            </a:solidFill>
            <a:ln>
              <a:noFill/>
            </a:ln>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Inputs'!#REF!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'Data Inputs'!#REF!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 Inputs'!#REF!</c15:sqref>
                        </c15:formulaRef>
                      </c:ext>
                    </c:extLst>
                  </c:multiLvlStrRef>
                </c15:cat>
              </c15:filteredCategoryTitle>
            </c:ext>
            <c:ext xmlns:c16="http://schemas.microsoft.com/office/drawing/2014/chart" uri="{C3380CC4-5D6E-409C-BE32-E72D297353CC}">
              <c16:uniqueId val="{00000002-91AA-4B50-87DD-B0C4B3766CD9}"/>
            </c:ext>
          </c:extLst>
        </c:ser>
        <c:ser>
          <c:idx val="5"/>
          <c:order val="3"/>
          <c:spPr>
            <a:solidFill>
              <a:srgbClr val="9DAF36"/>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Inputs'!#REF!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'Data Inputs'!#REF!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 Inputs'!#REF!</c15:sqref>
                        </c15:formulaRef>
                      </c:ext>
                    </c:extLst>
                  </c:multiLvlStrRef>
                </c15:cat>
              </c15:filteredCategoryTitle>
            </c:ext>
            <c:ext xmlns:c16="http://schemas.microsoft.com/office/drawing/2014/chart" uri="{C3380CC4-5D6E-409C-BE32-E72D297353CC}">
              <c16:uniqueId val="{00000003-91AA-4B50-87DD-B0C4B3766CD9}"/>
            </c:ext>
          </c:extLst>
        </c:ser>
        <c:dLbls>
          <c:showLegendKey val="0"/>
          <c:showVal val="0"/>
          <c:showCatName val="0"/>
          <c:showSerName val="0"/>
          <c:showPercent val="0"/>
          <c:showBubbleSize val="0"/>
        </c:dLbls>
        <c:gapWidth val="150"/>
        <c:overlap val="100"/>
        <c:axId val="1237611520"/>
        <c:axId val="1237613568"/>
      </c:barChart>
      <c:catAx>
        <c:axId val="1237611520"/>
        <c:scaling>
          <c:orientation val="minMax"/>
        </c:scaling>
        <c:delete val="0"/>
        <c:axPos val="b"/>
        <c:numFmt formatCode="General" sourceLinked="0"/>
        <c:majorTickMark val="out"/>
        <c:minorTickMark val="none"/>
        <c:tickLblPos val="nextTo"/>
        <c:spPr>
          <a:ln>
            <a:solidFill>
              <a:schemeClr val="bg1">
                <a:lumMod val="85000"/>
              </a:schemeClr>
            </a:solidFill>
          </a:ln>
        </c:spPr>
        <c:txPr>
          <a:bodyPr/>
          <a:lstStyle/>
          <a:p>
            <a:pPr>
              <a:defRPr b="1"/>
            </a:pPr>
            <a:endParaRPr lang="en-US"/>
          </a:p>
        </c:txPr>
        <c:crossAx val="1237613568"/>
        <c:crosses val="autoZero"/>
        <c:auto val="1"/>
        <c:lblAlgn val="ctr"/>
        <c:lblOffset val="100"/>
        <c:noMultiLvlLbl val="0"/>
      </c:catAx>
      <c:valAx>
        <c:axId val="1237613568"/>
        <c:scaling>
          <c:orientation val="minMax"/>
          <c:max val="1"/>
        </c:scaling>
        <c:delete val="0"/>
        <c:axPos val="l"/>
        <c:majorGridlines>
          <c:spPr>
            <a:ln>
              <a:solidFill>
                <a:schemeClr val="bg1">
                  <a:lumMod val="85000"/>
                </a:schemeClr>
              </a:solidFill>
            </a:ln>
          </c:spPr>
        </c:majorGridlines>
        <c:numFmt formatCode="General" sourceLinked="1"/>
        <c:majorTickMark val="out"/>
        <c:minorTickMark val="none"/>
        <c:tickLblPos val="nextTo"/>
        <c:spPr>
          <a:ln>
            <a:solidFill>
              <a:schemeClr val="bg1">
                <a:lumMod val="85000"/>
              </a:schemeClr>
            </a:solidFill>
          </a:ln>
        </c:spPr>
        <c:txPr>
          <a:bodyPr/>
          <a:lstStyle/>
          <a:p>
            <a:pPr>
              <a:defRPr b="1"/>
            </a:pPr>
            <a:endParaRPr lang="en-US"/>
          </a:p>
        </c:txPr>
        <c:crossAx val="1237611520"/>
        <c:crosses val="autoZero"/>
        <c:crossBetween val="between"/>
      </c:valAx>
      <c:spPr>
        <a:ln>
          <a:noFill/>
        </a:ln>
      </c:spPr>
    </c:plotArea>
    <c:legend>
      <c:legendPos val="b"/>
      <c:layout>
        <c:manualLayout>
          <c:xMode val="edge"/>
          <c:yMode val="edge"/>
          <c:x val="0.12622024091415199"/>
          <c:y val="0.83256561679789998"/>
          <c:w val="0.74862875099714599"/>
          <c:h val="0.13965660542432201"/>
        </c:manualLayout>
      </c:layout>
      <c:overlay val="0"/>
      <c:txPr>
        <a:bodyPr/>
        <a:lstStyle/>
        <a:p>
          <a:pPr>
            <a:defRPr sz="900" b="1"/>
          </a:pPr>
          <a:endParaRPr lang="en-US"/>
        </a:p>
      </c:txPr>
    </c:legend>
    <c:plotVisOnly val="1"/>
    <c:dispBlanksAs val="gap"/>
    <c:showDLblsOverMax val="0"/>
  </c:chart>
  <c:spPr>
    <a:ln>
      <a:solidFill>
        <a:schemeClr val="bg1">
          <a:lumMod val="85000"/>
        </a:schemeClr>
      </a:solidFill>
    </a:ln>
  </c:spPr>
  <c:txPr>
    <a:bodyPr/>
    <a:lstStyle/>
    <a:p>
      <a:pPr>
        <a:defRPr>
          <a:latin typeface="Century Gothic" pitchFamily="34" charset="0"/>
        </a:defRPr>
      </a:pPr>
      <a:endParaRPr lang="en-US"/>
    </a:p>
  </c:txPr>
  <c:printSettings>
    <c:headerFooter/>
    <c:pageMargins b="0.750000000000002" l="0.70000000000000195" r="0.70000000000000195" t="0.750000000000002"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Direct Expenses 
MD Comp  </c:v>
          </c:tx>
          <c:spPr>
            <a:solidFill>
              <a:srgbClr val="6B6665"/>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2011</c:v>
              </c:pt>
              <c:pt idx="1">
                <c:v>2012</c:v>
              </c:pt>
              <c:pt idx="2">
                <c:v>2013 (annualized) </c:v>
              </c:pt>
            </c:strLit>
          </c:cat>
          <c:val>
            <c:numLit>
              <c:formatCode>General</c:formatCode>
              <c:ptCount val="3"/>
              <c:pt idx="0">
                <c:v>0.32424825743582314</c:v>
              </c:pt>
              <c:pt idx="1">
                <c:v>0.3380597303249237</c:v>
              </c:pt>
              <c:pt idx="2">
                <c:v>0.50439999625133436</c:v>
              </c:pt>
            </c:numLit>
          </c:val>
          <c:extLst>
            <c:ext xmlns:c16="http://schemas.microsoft.com/office/drawing/2014/chart" uri="{C3380CC4-5D6E-409C-BE32-E72D297353CC}">
              <c16:uniqueId val="{00000000-B8A8-4C34-B406-D2401BB78E60}"/>
            </c:ext>
          </c:extLst>
        </c:ser>
        <c:ser>
          <c:idx val="1"/>
          <c:order val="1"/>
          <c:tx>
            <c:v>Indirect Expenses 
Staffing Cost</c:v>
          </c:tx>
          <c:spPr>
            <a:solidFill>
              <a:srgbClr val="4B798E"/>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2011</c:v>
              </c:pt>
              <c:pt idx="1">
                <c:v>2012</c:v>
              </c:pt>
              <c:pt idx="2">
                <c:v>2013 (annualized) </c:v>
              </c:pt>
            </c:strLit>
          </c:cat>
          <c:val>
            <c:numLit>
              <c:formatCode>General</c:formatCode>
              <c:ptCount val="3"/>
              <c:pt idx="0">
                <c:v>0.55124041170882077</c:v>
              </c:pt>
              <c:pt idx="1">
                <c:v>0.54713904879650732</c:v>
              </c:pt>
              <c:pt idx="2">
                <c:v>0.3035328617398409</c:v>
              </c:pt>
            </c:numLit>
          </c:val>
          <c:extLst>
            <c:ext xmlns:c16="http://schemas.microsoft.com/office/drawing/2014/chart" uri="{C3380CC4-5D6E-409C-BE32-E72D297353CC}">
              <c16:uniqueId val="{00000001-B8A8-4C34-B406-D2401BB78E60}"/>
            </c:ext>
          </c:extLst>
        </c:ser>
        <c:ser>
          <c:idx val="3"/>
          <c:order val="2"/>
          <c:tx>
            <c:v>Indirect Expenses 
Overhead</c:v>
          </c:tx>
          <c:spPr>
            <a:solidFill>
              <a:srgbClr val="E5E2DC"/>
            </a:solidFill>
            <a:ln>
              <a:noFill/>
            </a:ln>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2011</c:v>
              </c:pt>
              <c:pt idx="1">
                <c:v>2012</c:v>
              </c:pt>
              <c:pt idx="2">
                <c:v>2013 (annualized) </c:v>
              </c:pt>
            </c:strLit>
          </c:cat>
          <c:val>
            <c:numLit>
              <c:formatCode>General</c:formatCode>
              <c:ptCount val="3"/>
              <c:pt idx="0">
                <c:v>0</c:v>
              </c:pt>
              <c:pt idx="1">
                <c:v>0</c:v>
              </c:pt>
              <c:pt idx="2">
                <c:v>0.19769780813818263</c:v>
              </c:pt>
            </c:numLit>
          </c:val>
          <c:extLst>
            <c:ext xmlns:c16="http://schemas.microsoft.com/office/drawing/2014/chart" uri="{C3380CC4-5D6E-409C-BE32-E72D297353CC}">
              <c16:uniqueId val="{00000002-B8A8-4C34-B406-D2401BB78E60}"/>
            </c:ext>
          </c:extLst>
        </c:ser>
        <c:ser>
          <c:idx val="5"/>
          <c:order val="3"/>
          <c:tx>
            <c:v>Profit </c:v>
          </c:tx>
          <c:spPr>
            <a:solidFill>
              <a:srgbClr val="9DAF36"/>
            </a:solidFill>
            <a:ln>
              <a:noFill/>
            </a:ln>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2011</c:v>
              </c:pt>
              <c:pt idx="1">
                <c:v>2012</c:v>
              </c:pt>
              <c:pt idx="2">
                <c:v>2013 (annualized) </c:v>
              </c:pt>
            </c:strLit>
          </c:cat>
          <c:val>
            <c:numLit>
              <c:formatCode>General</c:formatCode>
              <c:ptCount val="3"/>
              <c:pt idx="0">
                <c:v>0.12451133085535609</c:v>
              </c:pt>
              <c:pt idx="1">
                <c:v>0.11480122087856895</c:v>
              </c:pt>
              <c:pt idx="2">
                <c:v>-5.6306661293579301E-3</c:v>
              </c:pt>
            </c:numLit>
          </c:val>
          <c:extLst>
            <c:ext xmlns:c16="http://schemas.microsoft.com/office/drawing/2014/chart" uri="{C3380CC4-5D6E-409C-BE32-E72D297353CC}">
              <c16:uniqueId val="{00000003-B8A8-4C34-B406-D2401BB78E60}"/>
            </c:ext>
          </c:extLst>
        </c:ser>
        <c:dLbls>
          <c:showLegendKey val="0"/>
          <c:showVal val="0"/>
          <c:showCatName val="0"/>
          <c:showSerName val="0"/>
          <c:showPercent val="0"/>
          <c:showBubbleSize val="0"/>
        </c:dLbls>
        <c:gapWidth val="150"/>
        <c:overlap val="100"/>
        <c:axId val="1178928400"/>
        <c:axId val="1178930880"/>
      </c:barChart>
      <c:catAx>
        <c:axId val="1178928400"/>
        <c:scaling>
          <c:orientation val="minMax"/>
        </c:scaling>
        <c:delete val="0"/>
        <c:axPos val="b"/>
        <c:numFmt formatCode="General" sourceLinked="0"/>
        <c:majorTickMark val="out"/>
        <c:minorTickMark val="none"/>
        <c:tickLblPos val="nextTo"/>
        <c:spPr>
          <a:ln>
            <a:solidFill>
              <a:schemeClr val="bg1">
                <a:lumMod val="85000"/>
              </a:schemeClr>
            </a:solidFill>
          </a:ln>
        </c:spPr>
        <c:txPr>
          <a:bodyPr/>
          <a:lstStyle/>
          <a:p>
            <a:pPr>
              <a:defRPr b="1"/>
            </a:pPr>
            <a:endParaRPr lang="en-US"/>
          </a:p>
        </c:txPr>
        <c:crossAx val="1178930880"/>
        <c:crosses val="autoZero"/>
        <c:auto val="1"/>
        <c:lblAlgn val="ctr"/>
        <c:lblOffset val="100"/>
        <c:noMultiLvlLbl val="0"/>
      </c:catAx>
      <c:valAx>
        <c:axId val="1178930880"/>
        <c:scaling>
          <c:orientation val="minMax"/>
          <c:max val="1"/>
        </c:scaling>
        <c:delete val="0"/>
        <c:axPos val="l"/>
        <c:majorGridlines>
          <c:spPr>
            <a:ln>
              <a:solidFill>
                <a:schemeClr val="bg1">
                  <a:lumMod val="85000"/>
                </a:schemeClr>
              </a:solidFill>
            </a:ln>
          </c:spPr>
        </c:majorGridlines>
        <c:numFmt formatCode="General" sourceLinked="1"/>
        <c:majorTickMark val="out"/>
        <c:minorTickMark val="none"/>
        <c:tickLblPos val="nextTo"/>
        <c:spPr>
          <a:ln>
            <a:solidFill>
              <a:schemeClr val="bg1">
                <a:lumMod val="85000"/>
              </a:schemeClr>
            </a:solidFill>
          </a:ln>
        </c:spPr>
        <c:txPr>
          <a:bodyPr/>
          <a:lstStyle/>
          <a:p>
            <a:pPr>
              <a:defRPr b="1"/>
            </a:pPr>
            <a:endParaRPr lang="en-US"/>
          </a:p>
        </c:txPr>
        <c:crossAx val="1178928400"/>
        <c:crosses val="autoZero"/>
        <c:crossBetween val="between"/>
      </c:valAx>
      <c:spPr>
        <a:ln>
          <a:noFill/>
        </a:ln>
      </c:spPr>
    </c:plotArea>
    <c:legend>
      <c:legendPos val="b"/>
      <c:layout>
        <c:manualLayout>
          <c:xMode val="edge"/>
          <c:yMode val="edge"/>
          <c:x val="0.12622024091415199"/>
          <c:y val="0.83256561679789998"/>
          <c:w val="0.74862875099714599"/>
          <c:h val="0.13965660542432201"/>
        </c:manualLayout>
      </c:layout>
      <c:overlay val="0"/>
      <c:txPr>
        <a:bodyPr/>
        <a:lstStyle/>
        <a:p>
          <a:pPr>
            <a:defRPr sz="900" b="1"/>
          </a:pPr>
          <a:endParaRPr lang="en-US"/>
        </a:p>
      </c:txPr>
    </c:legend>
    <c:plotVisOnly val="1"/>
    <c:dispBlanksAs val="gap"/>
    <c:showDLblsOverMax val="0"/>
  </c:chart>
  <c:spPr>
    <a:ln>
      <a:solidFill>
        <a:schemeClr val="bg1">
          <a:lumMod val="85000"/>
        </a:schemeClr>
      </a:solidFill>
    </a:ln>
  </c:spPr>
  <c:txPr>
    <a:bodyPr/>
    <a:lstStyle/>
    <a:p>
      <a:pPr>
        <a:defRPr>
          <a:latin typeface="Century Gothic" pitchFamily="34" charset="0"/>
        </a:defRPr>
      </a:pPr>
      <a:endParaRPr lang="en-US"/>
    </a:p>
  </c:txPr>
  <c:printSettings>
    <c:headerFooter/>
    <c:pageMargins b="0.750000000000002" l="0.70000000000000195" r="0.70000000000000195" t="0.750000000000002"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8482191578832E-2"/>
          <c:y val="2.8584970494568301E-2"/>
          <c:w val="0.93973100101854756"/>
          <c:h val="0.80400464728101706"/>
        </c:manualLayout>
      </c:layout>
      <c:barChart>
        <c:barDir val="col"/>
        <c:grouping val="stacked"/>
        <c:varyColors val="0"/>
        <c:ser>
          <c:idx val="0"/>
          <c:order val="0"/>
          <c:tx>
            <c:strRef>
              <c:f>'Financial Performance (Review)'!$R$23</c:f>
              <c:strCache>
                <c:ptCount val="1"/>
                <c:pt idx="0">
                  <c:v>Direct Expenses 
MD Comp  </c:v>
                </c:pt>
              </c:strCache>
            </c:strRef>
          </c:tx>
          <c:spPr>
            <a:solidFill>
              <a:srgbClr val="417E77"/>
            </a:solidFill>
            <a:ln>
              <a:noFill/>
            </a:ln>
          </c:spPr>
          <c:invertIfNegative val="0"/>
          <c:dLbls>
            <c:numFmt formatCode="0%" sourceLinked="0"/>
            <c:spPr>
              <a:noFill/>
              <a:ln>
                <a:noFill/>
              </a:ln>
              <a:effectLst/>
            </c:spPr>
            <c:txPr>
              <a:bodyPr/>
              <a:lstStyle/>
              <a:p>
                <a:pPr>
                  <a:defRPr b="1">
                    <a:solidFill>
                      <a:schemeClr val="bg1"/>
                    </a:solidFill>
                    <a:latin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Performance (Review)'!$Q$24:$Q$27</c:f>
              <c:strCache>
                <c:ptCount val="4"/>
                <c:pt idx="0">
                  <c:v>2020</c:v>
                </c:pt>
                <c:pt idx="1">
                  <c:v>2021</c:v>
                </c:pt>
                <c:pt idx="2">
                  <c:v>2022</c:v>
                </c:pt>
                <c:pt idx="3">
                  <c:v>2023 Estimated Annual Total</c:v>
                </c:pt>
              </c:strCache>
            </c:strRef>
          </c:cat>
          <c:val>
            <c:numRef>
              <c:f>'Financial Performance (Review)'!$R$24:$R$27</c:f>
              <c:numCache>
                <c:formatCode>0%</c:formatCode>
                <c:ptCount val="4"/>
                <c:pt idx="0">
                  <c:v>0</c:v>
                </c:pt>
                <c:pt idx="1">
                  <c:v>0</c:v>
                </c:pt>
                <c:pt idx="2">
                  <c:v>0</c:v>
                </c:pt>
                <c:pt idx="3">
                  <c:v>0</c:v>
                </c:pt>
              </c:numCache>
            </c:numRef>
          </c:val>
          <c:extLst>
            <c:ext xmlns:c16="http://schemas.microsoft.com/office/drawing/2014/chart" uri="{C3380CC4-5D6E-409C-BE32-E72D297353CC}">
              <c16:uniqueId val="{00000000-FEF4-46BE-86C4-4A79BB405C0E}"/>
            </c:ext>
          </c:extLst>
        </c:ser>
        <c:ser>
          <c:idx val="1"/>
          <c:order val="1"/>
          <c:tx>
            <c:strRef>
              <c:f>'Financial Performance (Review)'!$S$23</c:f>
              <c:strCache>
                <c:ptCount val="1"/>
                <c:pt idx="0">
                  <c:v>Indirect Expenses 
Staffing Cost</c:v>
                </c:pt>
              </c:strCache>
            </c:strRef>
          </c:tx>
          <c:spPr>
            <a:solidFill>
              <a:srgbClr val="56ABA8"/>
            </a:solidFill>
            <a:ln>
              <a:noFill/>
            </a:ln>
          </c:spPr>
          <c:invertIfNegative val="0"/>
          <c:dLbls>
            <c:numFmt formatCode="0%" sourceLinked="0"/>
            <c:spPr>
              <a:noFill/>
              <a:ln>
                <a:noFill/>
              </a:ln>
              <a:effectLst/>
            </c:spPr>
            <c:txPr>
              <a:bodyPr/>
              <a:lstStyle/>
              <a:p>
                <a:pPr>
                  <a:defRPr b="1">
                    <a:solidFill>
                      <a:schemeClr val="bg1"/>
                    </a:solidFill>
                    <a:latin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Performance (Review)'!$Q$24:$Q$27</c:f>
              <c:strCache>
                <c:ptCount val="4"/>
                <c:pt idx="0">
                  <c:v>2020</c:v>
                </c:pt>
                <c:pt idx="1">
                  <c:v>2021</c:v>
                </c:pt>
                <c:pt idx="2">
                  <c:v>2022</c:v>
                </c:pt>
                <c:pt idx="3">
                  <c:v>2023 Estimated Annual Total</c:v>
                </c:pt>
              </c:strCache>
            </c:strRef>
          </c:cat>
          <c:val>
            <c:numRef>
              <c:f>'Financial Performance (Review)'!$S$24:$S$27</c:f>
              <c:numCache>
                <c:formatCode>0%</c:formatCode>
                <c:ptCount val="4"/>
                <c:pt idx="0">
                  <c:v>0</c:v>
                </c:pt>
                <c:pt idx="1">
                  <c:v>0</c:v>
                </c:pt>
                <c:pt idx="2">
                  <c:v>0</c:v>
                </c:pt>
                <c:pt idx="3">
                  <c:v>0</c:v>
                </c:pt>
              </c:numCache>
            </c:numRef>
          </c:val>
          <c:extLst>
            <c:ext xmlns:c16="http://schemas.microsoft.com/office/drawing/2014/chart" uri="{C3380CC4-5D6E-409C-BE32-E72D297353CC}">
              <c16:uniqueId val="{00000001-FEF4-46BE-86C4-4A79BB405C0E}"/>
            </c:ext>
          </c:extLst>
        </c:ser>
        <c:ser>
          <c:idx val="3"/>
          <c:order val="2"/>
          <c:tx>
            <c:strRef>
              <c:f>'Financial Performance (Review)'!$T$23</c:f>
              <c:strCache>
                <c:ptCount val="1"/>
                <c:pt idx="0">
                  <c:v>Indirect Expenses 
Overhead</c:v>
                </c:pt>
              </c:strCache>
            </c:strRef>
          </c:tx>
          <c:spPr>
            <a:solidFill>
              <a:srgbClr val="BECAC9"/>
            </a:solidFill>
            <a:ln>
              <a:noFill/>
            </a:ln>
          </c:spPr>
          <c:invertIfNegative val="0"/>
          <c:dLbls>
            <c:numFmt formatCode="0%" sourceLinked="0"/>
            <c:spPr>
              <a:noFill/>
              <a:ln>
                <a:noFill/>
              </a:ln>
              <a:effectLst/>
            </c:spPr>
            <c:txPr>
              <a:bodyPr/>
              <a:lstStyle/>
              <a:p>
                <a:pPr>
                  <a:defRPr b="1">
                    <a:latin typeface="Gilmer Light" pitchFamily="2" charset="77"/>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Performance (Review)'!$Q$24:$Q$27</c:f>
              <c:strCache>
                <c:ptCount val="4"/>
                <c:pt idx="0">
                  <c:v>2020</c:v>
                </c:pt>
                <c:pt idx="1">
                  <c:v>2021</c:v>
                </c:pt>
                <c:pt idx="2">
                  <c:v>2022</c:v>
                </c:pt>
                <c:pt idx="3">
                  <c:v>2023 Estimated Annual Total</c:v>
                </c:pt>
              </c:strCache>
            </c:strRef>
          </c:cat>
          <c:val>
            <c:numRef>
              <c:f>'Financial Performance (Review)'!$T$24:$T$27</c:f>
              <c:numCache>
                <c:formatCode>0%</c:formatCode>
                <c:ptCount val="4"/>
                <c:pt idx="0">
                  <c:v>0</c:v>
                </c:pt>
                <c:pt idx="1">
                  <c:v>0</c:v>
                </c:pt>
                <c:pt idx="2">
                  <c:v>0</c:v>
                </c:pt>
                <c:pt idx="3">
                  <c:v>0</c:v>
                </c:pt>
              </c:numCache>
            </c:numRef>
          </c:val>
          <c:extLst>
            <c:ext xmlns:c16="http://schemas.microsoft.com/office/drawing/2014/chart" uri="{C3380CC4-5D6E-409C-BE32-E72D297353CC}">
              <c16:uniqueId val="{00000002-FEF4-46BE-86C4-4A79BB405C0E}"/>
            </c:ext>
          </c:extLst>
        </c:ser>
        <c:ser>
          <c:idx val="5"/>
          <c:order val="3"/>
          <c:tx>
            <c:strRef>
              <c:f>'Financial Performance (Review)'!$U$23</c:f>
              <c:strCache>
                <c:ptCount val="1"/>
                <c:pt idx="0">
                  <c:v>Profit </c:v>
                </c:pt>
              </c:strCache>
            </c:strRef>
          </c:tx>
          <c:spPr>
            <a:solidFill>
              <a:srgbClr val="417E77"/>
            </a:solidFill>
            <a:ln>
              <a:noFill/>
            </a:ln>
          </c:spPr>
          <c:invertIfNegative val="0"/>
          <c:cat>
            <c:strRef>
              <c:f>'Financial Performance (Review)'!$Q$24:$Q$27</c:f>
              <c:strCache>
                <c:ptCount val="4"/>
                <c:pt idx="0">
                  <c:v>2020</c:v>
                </c:pt>
                <c:pt idx="1">
                  <c:v>2021</c:v>
                </c:pt>
                <c:pt idx="2">
                  <c:v>2022</c:v>
                </c:pt>
                <c:pt idx="3">
                  <c:v>2023 Estimated Annual Total</c:v>
                </c:pt>
              </c:strCache>
            </c:strRef>
          </c:cat>
          <c:val>
            <c:numRef>
              <c:f>'Financial Performance (Review)'!$U$24:$U$27</c:f>
              <c:numCache>
                <c:formatCode>0%</c:formatCode>
                <c:ptCount val="4"/>
                <c:pt idx="0">
                  <c:v>0</c:v>
                </c:pt>
                <c:pt idx="1">
                  <c:v>0</c:v>
                </c:pt>
                <c:pt idx="2">
                  <c:v>0</c:v>
                </c:pt>
                <c:pt idx="3">
                  <c:v>0</c:v>
                </c:pt>
              </c:numCache>
            </c:numRef>
          </c:val>
          <c:extLst>
            <c:ext xmlns:c16="http://schemas.microsoft.com/office/drawing/2014/chart" uri="{C3380CC4-5D6E-409C-BE32-E72D297353CC}">
              <c16:uniqueId val="{00000003-FEF4-46BE-86C4-4A79BB405C0E}"/>
            </c:ext>
          </c:extLst>
        </c:ser>
        <c:dLbls>
          <c:showLegendKey val="0"/>
          <c:showVal val="0"/>
          <c:showCatName val="0"/>
          <c:showSerName val="0"/>
          <c:showPercent val="0"/>
          <c:showBubbleSize val="0"/>
        </c:dLbls>
        <c:gapWidth val="85"/>
        <c:overlap val="100"/>
        <c:axId val="1178928400"/>
        <c:axId val="1178930880"/>
      </c:barChart>
      <c:catAx>
        <c:axId val="1178928400"/>
        <c:scaling>
          <c:orientation val="minMax"/>
        </c:scaling>
        <c:delete val="0"/>
        <c:axPos val="b"/>
        <c:numFmt formatCode="General" sourceLinked="0"/>
        <c:majorTickMark val="out"/>
        <c:minorTickMark val="none"/>
        <c:tickLblPos val="nextTo"/>
        <c:spPr>
          <a:ln>
            <a:solidFill>
              <a:schemeClr val="bg1">
                <a:lumMod val="85000"/>
              </a:schemeClr>
            </a:solidFill>
          </a:ln>
        </c:spPr>
        <c:txPr>
          <a:bodyPr/>
          <a:lstStyle/>
          <a:p>
            <a:pPr>
              <a:defRPr sz="1200" b="1">
                <a:solidFill>
                  <a:schemeClr val="tx1"/>
                </a:solidFill>
                <a:latin typeface="Gilmer Light" pitchFamily="2" charset="77"/>
              </a:defRPr>
            </a:pPr>
            <a:endParaRPr lang="en-US"/>
          </a:p>
        </c:txPr>
        <c:crossAx val="1178930880"/>
        <c:crosses val="autoZero"/>
        <c:auto val="1"/>
        <c:lblAlgn val="ctr"/>
        <c:lblOffset val="100"/>
        <c:noMultiLvlLbl val="0"/>
      </c:catAx>
      <c:valAx>
        <c:axId val="1178930880"/>
        <c:scaling>
          <c:orientation val="minMax"/>
          <c:max val="1"/>
        </c:scaling>
        <c:delete val="0"/>
        <c:axPos val="l"/>
        <c:majorGridlines>
          <c:spPr>
            <a:ln>
              <a:solidFill>
                <a:schemeClr val="bg1">
                  <a:lumMod val="85000"/>
                </a:schemeClr>
              </a:solidFill>
            </a:ln>
          </c:spPr>
        </c:majorGridlines>
        <c:numFmt formatCode="0%" sourceLinked="1"/>
        <c:majorTickMark val="out"/>
        <c:minorTickMark val="none"/>
        <c:tickLblPos val="nextTo"/>
        <c:spPr>
          <a:ln>
            <a:solidFill>
              <a:schemeClr val="bg1">
                <a:lumMod val="85000"/>
              </a:schemeClr>
            </a:solidFill>
          </a:ln>
        </c:spPr>
        <c:txPr>
          <a:bodyPr/>
          <a:lstStyle/>
          <a:p>
            <a:pPr>
              <a:defRPr b="1">
                <a:latin typeface="Gilmer Light" pitchFamily="2" charset="77"/>
              </a:defRPr>
            </a:pPr>
            <a:endParaRPr lang="en-US"/>
          </a:p>
        </c:txPr>
        <c:crossAx val="1178928400"/>
        <c:crosses val="autoZero"/>
        <c:crossBetween val="between"/>
      </c:valAx>
      <c:spPr>
        <a:ln>
          <a:noFill/>
        </a:ln>
      </c:spPr>
    </c:plotArea>
    <c:legend>
      <c:legendPos val="b"/>
      <c:layout>
        <c:manualLayout>
          <c:xMode val="edge"/>
          <c:yMode val="edge"/>
          <c:x val="0.12088259584045187"/>
          <c:y val="0.88306401234729381"/>
          <c:w val="0.74862875099714599"/>
          <c:h val="9.9789572815026012E-2"/>
        </c:manualLayout>
      </c:layout>
      <c:overlay val="0"/>
      <c:txPr>
        <a:bodyPr/>
        <a:lstStyle/>
        <a:p>
          <a:pPr>
            <a:defRPr sz="1200" b="1">
              <a:latin typeface="Gilmer Light" pitchFamily="2" charset="77"/>
            </a:defRPr>
          </a:pPr>
          <a:endParaRPr lang="en-US"/>
        </a:p>
      </c:txPr>
    </c:legend>
    <c:plotVisOnly val="1"/>
    <c:dispBlanksAs val="gap"/>
    <c:showDLblsOverMax val="0"/>
  </c:chart>
  <c:spPr>
    <a:ln>
      <a:noFill/>
    </a:ln>
  </c:spPr>
  <c:txPr>
    <a:bodyPr/>
    <a:lstStyle/>
    <a:p>
      <a:pPr>
        <a:defRPr>
          <a:latin typeface="Century Gothic" pitchFamily="34" charset="0"/>
        </a:defRPr>
      </a:pPr>
      <a:endParaRPr lang="en-US"/>
    </a:p>
  </c:txPr>
  <c:printSettings>
    <c:headerFooter/>
    <c:pageMargins b="0.750000000000002" l="0.70000000000000195" r="0.70000000000000195" t="0.750000000000002"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324529315725301E-2"/>
          <c:y val="4.5655314757481941E-2"/>
          <c:w val="0.93380569074358055"/>
          <c:h val="0.76612484309026585"/>
        </c:manualLayout>
      </c:layout>
      <c:barChart>
        <c:barDir val="col"/>
        <c:grouping val="stacked"/>
        <c:varyColors val="0"/>
        <c:ser>
          <c:idx val="7"/>
          <c:order val="0"/>
          <c:tx>
            <c:strRef>
              <c:f>'Revenue Analysis (Review)'!$P$28</c:f>
              <c:strCache>
                <c:ptCount val="1"/>
                <c:pt idx="0">
                  <c:v>Investment Management (AUM) Fees</c:v>
                </c:pt>
              </c:strCache>
            </c:strRef>
          </c:tx>
          <c:spPr>
            <a:solidFill>
              <a:srgbClr val="004A4D"/>
            </a:solidFill>
          </c:spPr>
          <c:invertIfNegative val="0"/>
          <c:dLbls>
            <c:spPr>
              <a:noFill/>
              <a:ln>
                <a:noFill/>
              </a:ln>
              <a:effectLst/>
            </c:spPr>
            <c:txPr>
              <a:bodyPr wrap="square" lIns="38100" tIns="19050" rIns="38100" bIns="19050" anchor="ctr">
                <a:spAutoFit/>
              </a:bodyPr>
              <a:lstStyle/>
              <a:p>
                <a:pPr>
                  <a:defRPr sz="1000" b="1" i="0" baseline="0">
                    <a:solidFill>
                      <a:schemeClr val="bg1"/>
                    </a:solidFill>
                    <a:latin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'Revenue Analysis (Review)'!$Q$26:$T$26</c:f>
            </c:multiLvlStrRef>
          </c:cat>
          <c:val>
            <c:numRef>
              <c:f>'Revenue Analysis (Review)'!$Q$28:$T$28</c:f>
            </c:numRef>
          </c:val>
          <c:extLst xmlns:c15="http://schemas.microsoft.com/office/drawing/2012/chart">
            <c:ext xmlns:c16="http://schemas.microsoft.com/office/drawing/2014/chart" uri="{C3380CC4-5D6E-409C-BE32-E72D297353CC}">
              <c16:uniqueId val="{00000001-E6C5-4B0E-94C8-3188E647C915}"/>
            </c:ext>
          </c:extLst>
        </c:ser>
        <c:ser>
          <c:idx val="5"/>
          <c:order val="1"/>
          <c:tx>
            <c:strRef>
              <c:f>'Revenue Analysis (Review)'!$P$29</c:f>
              <c:strCache>
                <c:ptCount val="1"/>
                <c:pt idx="0">
                  <c:v>Investment Advisory (AUA) Fees</c:v>
                </c:pt>
              </c:strCache>
            </c:strRef>
          </c:tx>
          <c:spPr>
            <a:solidFill>
              <a:srgbClr val="417E77"/>
            </a:solidFill>
          </c:spPr>
          <c:invertIfNegative val="0"/>
          <c:dLbls>
            <c:spPr>
              <a:noFill/>
              <a:ln>
                <a:noFill/>
              </a:ln>
              <a:effectLst/>
            </c:spPr>
            <c:txPr>
              <a:bodyPr/>
              <a:lstStyle/>
              <a:p>
                <a:pPr>
                  <a:defRPr sz="1000" b="1" i="0" baseline="0">
                    <a:latin typeface="Calibri" panose="020F0502020204030204" pitchFamily="34" charset="0"/>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multiLvlStrRef>
              <c:f>'Revenue Analysis (Review)'!$Q$26:$T$26</c:f>
            </c:multiLvlStrRef>
          </c:cat>
          <c:val>
            <c:numRef>
              <c:f>'Revenue Analysis (Review)'!$Q$29:$T$29</c:f>
            </c:numRef>
          </c:val>
          <c:extLst xmlns:c15="http://schemas.microsoft.com/office/drawing/2012/chart">
            <c:ext xmlns:c16="http://schemas.microsoft.com/office/drawing/2014/chart" uri="{C3380CC4-5D6E-409C-BE32-E72D297353CC}">
              <c16:uniqueId val="{00000002-E6C5-4B0E-94C8-3188E647C915}"/>
            </c:ext>
          </c:extLst>
        </c:ser>
        <c:ser>
          <c:idx val="1"/>
          <c:order val="2"/>
          <c:tx>
            <c:strRef>
              <c:f>'Revenue Analysis (Review)'!$P$31</c:f>
              <c:strCache>
                <c:ptCount val="1"/>
                <c:pt idx="0">
                  <c:v>Securities Trails &amp; Commissions</c:v>
                </c:pt>
              </c:strCache>
            </c:strRef>
          </c:tx>
          <c:spPr>
            <a:solidFill>
              <a:srgbClr val="56ABA8"/>
            </a:solidFill>
            <a:ln>
              <a:noFill/>
            </a:ln>
          </c:spPr>
          <c:invertIfNegative val="0"/>
          <c:dLbls>
            <c:spPr>
              <a:noFill/>
              <a:ln>
                <a:noFill/>
              </a:ln>
              <a:effectLst/>
            </c:spPr>
            <c:txPr>
              <a:bodyPr/>
              <a:lstStyle/>
              <a:p>
                <a:pPr>
                  <a:defRPr sz="1000" b="1">
                    <a:solidFill>
                      <a:schemeClr val="bg1"/>
                    </a:solidFill>
                    <a:latin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'Revenue Analysis (Review)'!$Q$26:$T$26</c:f>
            </c:multiLvlStrRef>
          </c:cat>
          <c:val>
            <c:numRef>
              <c:f>'Revenue Analysis (Review)'!$Q$31:$T$31</c:f>
            </c:numRef>
          </c:val>
          <c:extLst>
            <c:ext xmlns:c16="http://schemas.microsoft.com/office/drawing/2014/chart" uri="{C3380CC4-5D6E-409C-BE32-E72D297353CC}">
              <c16:uniqueId val="{00000004-E6C5-4B0E-94C8-3188E647C915}"/>
            </c:ext>
          </c:extLst>
        </c:ser>
        <c:ser>
          <c:idx val="0"/>
          <c:order val="3"/>
          <c:tx>
            <c:strRef>
              <c:f>'Revenue Analysis (Review)'!$P$30</c:f>
              <c:strCache>
                <c:ptCount val="1"/>
                <c:pt idx="0">
                  <c:v>Financial Planning Fees (hourly or retainer)</c:v>
                </c:pt>
              </c:strCache>
            </c:strRef>
          </c:tx>
          <c:spPr>
            <a:solidFill>
              <a:srgbClr val="A7D8D5"/>
            </a:solidFill>
            <a:ln>
              <a:noFill/>
            </a:ln>
          </c:spPr>
          <c:invertIfNegative val="0"/>
          <c:dLbls>
            <c:spPr>
              <a:noFill/>
              <a:ln>
                <a:noFill/>
              </a:ln>
              <a:effectLst/>
            </c:spPr>
            <c:txPr>
              <a:bodyPr/>
              <a:lstStyle/>
              <a:p>
                <a:pPr>
                  <a:defRPr sz="900" b="1" baseline="0">
                    <a:solidFill>
                      <a:schemeClr val="tx1"/>
                    </a:solidFill>
                    <a:latin typeface="Gilmer Light" pitchFamily="2" charset="77"/>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'Revenue Analysis (Review)'!$Q$26:$T$26</c:f>
            </c:multiLvlStrRef>
          </c:cat>
          <c:val>
            <c:numRef>
              <c:f>'Revenue Analysis (Review)'!$Q$30:$T$30</c:f>
            </c:numRef>
          </c:val>
          <c:extLst>
            <c:ext xmlns:c16="http://schemas.microsoft.com/office/drawing/2014/chart" uri="{C3380CC4-5D6E-409C-BE32-E72D297353CC}">
              <c16:uniqueId val="{00000005-E6C5-4B0E-94C8-3188E647C915}"/>
            </c:ext>
          </c:extLst>
        </c:ser>
        <c:ser>
          <c:idx val="3"/>
          <c:order val="4"/>
          <c:tx>
            <c:strRef>
              <c:f>'Revenue Analysis (Review)'!$P$32</c:f>
              <c:strCache>
                <c:ptCount val="1"/>
                <c:pt idx="0">
                  <c:v>Insurance Trails &amp; Commissions</c:v>
                </c:pt>
              </c:strCache>
            </c:strRef>
          </c:tx>
          <c:spPr>
            <a:solidFill>
              <a:srgbClr val="D17346"/>
            </a:solidFill>
            <a:ln>
              <a:noFill/>
            </a:ln>
          </c:spPr>
          <c:invertIfNegative val="0"/>
          <c:cat>
            <c:multiLvlStrRef>
              <c:f>'Revenue Analysis (Review)'!$Q$26:$T$26</c:f>
            </c:multiLvlStrRef>
          </c:cat>
          <c:val>
            <c:numRef>
              <c:f>'Revenue Analysis (Review)'!$Q$32:$T$32</c:f>
            </c:numRef>
          </c:val>
          <c:extLst>
            <c:ext xmlns:c16="http://schemas.microsoft.com/office/drawing/2014/chart" uri="{C3380CC4-5D6E-409C-BE32-E72D297353CC}">
              <c16:uniqueId val="{00000006-E6C5-4B0E-94C8-3188E647C915}"/>
            </c:ext>
          </c:extLst>
        </c:ser>
        <c:ser>
          <c:idx val="2"/>
          <c:order val="5"/>
          <c:tx>
            <c:strRef>
              <c:f>'Revenue Analysis (Review)'!$P$33</c:f>
              <c:strCache>
                <c:ptCount val="1"/>
                <c:pt idx="0">
                  <c:v>Other</c:v>
                </c:pt>
              </c:strCache>
            </c:strRef>
          </c:tx>
          <c:spPr>
            <a:solidFill>
              <a:srgbClr val="BECAC9"/>
            </a:solidFill>
          </c:spPr>
          <c:invertIfNegative val="0"/>
          <c:cat>
            <c:multiLvlStrRef>
              <c:f>'Revenue Analysis (Review)'!$Q$26:$T$26</c:f>
            </c:multiLvlStrRef>
          </c:cat>
          <c:val>
            <c:numRef>
              <c:f>'Revenue Analysis (Review)'!$Q$33:$T$33</c:f>
            </c:numRef>
          </c:val>
          <c:extLst>
            <c:ext xmlns:c16="http://schemas.microsoft.com/office/drawing/2014/chart" uri="{C3380CC4-5D6E-409C-BE32-E72D297353CC}">
              <c16:uniqueId val="{00000007-E6C5-4B0E-94C8-3188E647C915}"/>
            </c:ext>
          </c:extLst>
        </c:ser>
        <c:dLbls>
          <c:showLegendKey val="0"/>
          <c:showVal val="0"/>
          <c:showCatName val="0"/>
          <c:showSerName val="0"/>
          <c:showPercent val="0"/>
          <c:showBubbleSize val="0"/>
        </c:dLbls>
        <c:gapWidth val="85"/>
        <c:overlap val="100"/>
        <c:axId val="1237669440"/>
        <c:axId val="1237672432"/>
        <c:extLst/>
      </c:barChart>
      <c:catAx>
        <c:axId val="1237669440"/>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defRPr sz="1200" b="1">
                <a:latin typeface="Gilmer Light" pitchFamily="2" charset="77"/>
              </a:defRPr>
            </a:pPr>
            <a:endParaRPr lang="en-US"/>
          </a:p>
        </c:txPr>
        <c:crossAx val="1237672432"/>
        <c:crosses val="autoZero"/>
        <c:auto val="1"/>
        <c:lblAlgn val="ctr"/>
        <c:lblOffset val="100"/>
        <c:noMultiLvlLbl val="0"/>
      </c:catAx>
      <c:valAx>
        <c:axId val="1237672432"/>
        <c:scaling>
          <c:orientation val="minMax"/>
          <c:max val="1"/>
        </c:scaling>
        <c:delete val="0"/>
        <c:axPos val="l"/>
        <c:majorGridlines>
          <c:spPr>
            <a:ln>
              <a:solidFill>
                <a:schemeClr val="bg1">
                  <a:lumMod val="85000"/>
                </a:schemeClr>
              </a:solidFill>
            </a:ln>
          </c:spPr>
        </c:majorGridlines>
        <c:numFmt formatCode="0%" sourceLinked="1"/>
        <c:majorTickMark val="out"/>
        <c:minorTickMark val="none"/>
        <c:tickLblPos val="nextTo"/>
        <c:spPr>
          <a:ln>
            <a:solidFill>
              <a:schemeClr val="bg1">
                <a:lumMod val="85000"/>
              </a:schemeClr>
            </a:solidFill>
          </a:ln>
        </c:spPr>
        <c:txPr>
          <a:bodyPr/>
          <a:lstStyle/>
          <a:p>
            <a:pPr>
              <a:defRPr sz="1200" b="1">
                <a:latin typeface="Gilmer Light" pitchFamily="2" charset="77"/>
              </a:defRPr>
            </a:pPr>
            <a:endParaRPr lang="en-US"/>
          </a:p>
        </c:txPr>
        <c:crossAx val="1237669440"/>
        <c:crosses val="autoZero"/>
        <c:crossBetween val="between"/>
      </c:valAx>
      <c:spPr>
        <a:ln>
          <a:noFill/>
        </a:ln>
      </c:spPr>
    </c:plotArea>
    <c:legend>
      <c:legendPos val="b"/>
      <c:layout>
        <c:manualLayout>
          <c:xMode val="edge"/>
          <c:yMode val="edge"/>
          <c:x val="1.4220184513485843E-2"/>
          <c:y val="0.89625835900947159"/>
          <c:w val="0.96831565961170796"/>
          <c:h val="8.3451785918064583E-2"/>
        </c:manualLayout>
      </c:layout>
      <c:overlay val="0"/>
      <c:spPr>
        <a:ln>
          <a:noFill/>
        </a:ln>
      </c:spPr>
      <c:txPr>
        <a:bodyPr/>
        <a:lstStyle/>
        <a:p>
          <a:pPr>
            <a:defRPr sz="1200" b="1">
              <a:latin typeface="Gilmer Light" pitchFamily="2" charset="77"/>
            </a:defRPr>
          </a:pPr>
          <a:endParaRPr lang="en-US"/>
        </a:p>
      </c:txPr>
    </c:legend>
    <c:plotVisOnly val="1"/>
    <c:dispBlanksAs val="gap"/>
    <c:showDLblsOverMax val="0"/>
  </c:chart>
  <c:spPr>
    <a:ln>
      <a:noFill/>
    </a:ln>
  </c:spPr>
  <c:txPr>
    <a:bodyPr/>
    <a:lstStyle/>
    <a:p>
      <a:pPr>
        <a:defRPr>
          <a:latin typeface="Century Gothic" pitchFamily="34" charset="0"/>
        </a:defRPr>
      </a:pPr>
      <a:endParaRPr lang="en-US"/>
    </a:p>
  </c:txPr>
  <c:printSettings>
    <c:headerFooter/>
    <c:pageMargins b="0.750000000000002" l="0.70000000000000195" r="0.70000000000000195" t="0.750000000000002" header="0.3" footer="0.3"/>
    <c:pageSetup/>
  </c:printSettings>
</c:chartSpace>
</file>

<file path=xl/ctrlProps/ctrlProp1.xml><?xml version="1.0" encoding="utf-8"?>
<formControlPr xmlns="http://schemas.microsoft.com/office/spreadsheetml/2009/9/main" objectType="Drop" dropLines="6" dropStyle="combo" dx="16" fmlaLink="$X$17" fmlaRange="$X$6:$X$11" sel="1" val="0"/>
</file>

<file path=xl/drawings/_rels/drawing1.xml.rels><?xml version="1.0" encoding="UTF-8" standalone="yes"?>
<Relationships xmlns="http://schemas.openxmlformats.org/package/2006/relationships"><Relationship Id="rId3" Type="http://schemas.openxmlformats.org/officeDocument/2006/relationships/hyperlink" Target="http://limitlessfa.life/"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95250</xdr:colOff>
      <xdr:row>43</xdr:row>
      <xdr:rowOff>0</xdr:rowOff>
    </xdr:from>
    <xdr:to>
      <xdr:col>11</xdr:col>
      <xdr:colOff>669925</xdr:colOff>
      <xdr:row>43</xdr:row>
      <xdr:rowOff>0</xdr:rowOff>
    </xdr:to>
    <xdr:graphicFrame macro="">
      <xdr:nvGraphicFramePr>
        <xdr:cNvPr id="86" name="Chart 85">
          <a:extLst>
            <a:ext uri="{FF2B5EF4-FFF2-40B4-BE49-F238E27FC236}">
              <a16:creationId xmlns:a16="http://schemas.microsoft.com/office/drawing/2014/main" id="{00000000-0008-0000-0000-00005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43</xdr:row>
      <xdr:rowOff>0</xdr:rowOff>
    </xdr:from>
    <xdr:to>
      <xdr:col>11</xdr:col>
      <xdr:colOff>669925</xdr:colOff>
      <xdr:row>43</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18</xdr:col>
      <xdr:colOff>25400</xdr:colOff>
      <xdr:row>0</xdr:row>
      <xdr:rowOff>114300</xdr:rowOff>
    </xdr:from>
    <xdr:to>
      <xdr:col>20</xdr:col>
      <xdr:colOff>470272</xdr:colOff>
      <xdr:row>0</xdr:row>
      <xdr:rowOff>1101885</xdr:rowOff>
    </xdr:to>
    <xdr:pic>
      <xdr:nvPicPr>
        <xdr:cNvPr id="5" name="Picture 4">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4503400" y="114300"/>
          <a:ext cx="2057772" cy="987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7</xdr:row>
          <xdr:rowOff>66675</xdr:rowOff>
        </xdr:from>
        <xdr:to>
          <xdr:col>11</xdr:col>
          <xdr:colOff>1171575</xdr:colOff>
          <xdr:row>7</xdr:row>
          <xdr:rowOff>295275</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444500</xdr:colOff>
      <xdr:row>1</xdr:row>
      <xdr:rowOff>190501</xdr:rowOff>
    </xdr:from>
    <xdr:to>
      <xdr:col>22</xdr:col>
      <xdr:colOff>395376</xdr:colOff>
      <xdr:row>4</xdr:row>
      <xdr:rowOff>241300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697200" y="279401"/>
          <a:ext cx="3189376" cy="1625599"/>
        </a:xfrm>
        <a:prstGeom prst="rect">
          <a:avLst/>
        </a:prstGeom>
        <a:effectLst>
          <a:outerShdw blurRad="50800" dist="38100" dir="2700000" algn="tl" rotWithShape="0">
            <a:prstClr val="black">
              <a:alpha val="14000"/>
            </a:prstClr>
          </a:outerShdw>
        </a:effectLst>
      </xdr:spPr>
    </xdr:pic>
    <xdr:clientData/>
  </xdr:twoCellAnchor>
  <xdr:twoCellAnchor>
    <xdr:from>
      <xdr:col>0</xdr:col>
      <xdr:colOff>95250</xdr:colOff>
      <xdr:row>58</xdr:row>
      <xdr:rowOff>0</xdr:rowOff>
    </xdr:from>
    <xdr:to>
      <xdr:col>3</xdr:col>
      <xdr:colOff>0</xdr:colOff>
      <xdr:row>58</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58</xdr:row>
      <xdr:rowOff>0</xdr:rowOff>
    </xdr:from>
    <xdr:to>
      <xdr:col>3</xdr:col>
      <xdr:colOff>0</xdr:colOff>
      <xdr:row>58</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42332</xdr:colOff>
      <xdr:row>9</xdr:row>
      <xdr:rowOff>123471</xdr:rowOff>
    </xdr:from>
    <xdr:to>
      <xdr:col>9</xdr:col>
      <xdr:colOff>698499</xdr:colOff>
      <xdr:row>31</xdr:row>
      <xdr:rowOff>56090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142877</xdr:colOff>
      <xdr:row>13</xdr:row>
      <xdr:rowOff>5109</xdr:rowOff>
    </xdr:from>
    <xdr:to>
      <xdr:col>12</xdr:col>
      <xdr:colOff>752475</xdr:colOff>
      <xdr:row>45</xdr:row>
      <xdr:rowOff>62259</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athryn Waller" id="{D9101BB7-7D8F-476C-B9AF-49C2245FD7F7}" userId="cf6e218ed7283b45"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25" dT="2023-01-01T19:58:49.31" personId="{D9101BB7-7D8F-476C-B9AF-49C2245FD7F7}" id="{EFB1B3B8-93D6-4D29-BD92-84215E355012}">
    <text>Called "Operating Income" line in the INV News study</text>
  </threadedComment>
  <threadedComment ref="W25" dT="2023-01-01T20:53:59.11" personId="{D9101BB7-7D8F-476C-B9AF-49C2245FD7F7}" id="{485DA70E-96D6-486F-8C57-A181C6014CC3}">
    <text>This looks wrong, but is taken straight from the Inv study, p 48 "Operating Income"</text>
  </threadedComment>
  <threadedComment ref="W25" dT="2023-01-16T21:12:20.33" personId="{D9101BB7-7D8F-476C-B9AF-49C2245FD7F7}" id="{464038C1-9357-46D1-823C-817CF09782FC}" parentId="{485DA70E-96D6-486F-8C57-A181C6014CC3}">
    <text>Figure in the study was wrong; took NET rev - Total Expenses here</text>
  </threadedComment>
  <threadedComment ref="AG30" dT="2023-01-01T20:56:55.78" personId="{D9101BB7-7D8F-476C-B9AF-49C2245FD7F7}" id="{C933AAED-A179-4C12-B210-9A16A66573A7}">
    <text>Not sure why this is so much lower, but straight from p48 of the study</text>
  </threadedComment>
  <threadedComment ref="P34" dT="2023-01-01T20:10:49.36" personId="{D9101BB7-7D8F-476C-B9AF-49C2245FD7F7}" id="{FE8C1491-BFDB-415E-8A4E-FFB5E6A5192F}">
    <text>Taken from Overhead per Client line on INV NEWS study</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duceinc.s3.us-west-2.amazonaws.com/UsingThePracticeBenchmark_FAQs.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51"/>
  <sheetViews>
    <sheetView showGridLines="0" tabSelected="1" topLeftCell="A7" zoomScale="75" zoomScaleNormal="75" zoomScalePageLayoutView="90" workbookViewId="0">
      <selection activeCell="AO5" sqref="AO5"/>
    </sheetView>
  </sheetViews>
  <sheetFormatPr defaultColWidth="8.7109375" defaultRowHeight="15" x14ac:dyDescent="0.25"/>
  <cols>
    <col min="1" max="1" width="2.7109375" style="28" customWidth="1"/>
    <col min="2" max="2" width="37.28515625" customWidth="1"/>
    <col min="3" max="3" width="0.7109375" customWidth="1"/>
    <col min="4" max="4" width="20.85546875" customWidth="1"/>
    <col min="5" max="5" width="0.7109375" customWidth="1"/>
    <col min="6" max="6" width="20.5703125" customWidth="1"/>
    <col min="7" max="7" width="0.7109375" customWidth="1"/>
    <col min="8" max="8" width="12.7109375" customWidth="1"/>
    <col min="9" max="9" width="0.7109375" customWidth="1"/>
    <col min="10" max="10" width="18.7109375" customWidth="1"/>
    <col min="11" max="11" width="0.7109375" customWidth="1"/>
    <col min="12" max="12" width="12.85546875" customWidth="1"/>
    <col min="13" max="13" width="0.7109375" customWidth="1"/>
    <col min="14" max="14" width="19.7109375" customWidth="1"/>
    <col min="15" max="15" width="20.85546875" customWidth="1"/>
    <col min="16" max="16" width="20.7109375" customWidth="1"/>
    <col min="17" max="17" width="20.85546875" customWidth="1"/>
    <col min="18" max="18" width="0.7109375" customWidth="1"/>
    <col min="19" max="19" width="20.42578125" customWidth="1"/>
    <col min="20" max="20" width="0.7109375" customWidth="1"/>
    <col min="21" max="21" width="12.7109375" customWidth="1"/>
    <col min="22" max="22" width="10.28515625" customWidth="1"/>
    <col min="23" max="23" width="18.7109375" hidden="1" customWidth="1"/>
    <col min="24" max="24" width="12" hidden="1" customWidth="1"/>
    <col min="25" max="25" width="4.85546875" style="3" hidden="1" customWidth="1"/>
    <col min="26" max="26" width="13.7109375" style="3" hidden="1" customWidth="1"/>
    <col min="27" max="27" width="19.42578125" style="3" hidden="1" customWidth="1"/>
    <col min="28" max="28" width="19.85546875" style="3" hidden="1" customWidth="1"/>
    <col min="29" max="29" width="21.7109375" style="2" hidden="1" customWidth="1"/>
    <col min="30" max="30" width="22" style="2" hidden="1" customWidth="1"/>
    <col min="31" max="31" width="12.5703125" hidden="1" customWidth="1"/>
    <col min="32" max="32" width="13.7109375" hidden="1" customWidth="1"/>
    <col min="33" max="33" width="12" hidden="1" customWidth="1"/>
    <col min="34" max="34" width="12.140625" hidden="1" customWidth="1"/>
    <col min="35" max="35" width="12" hidden="1" customWidth="1"/>
    <col min="36" max="36" width="8.7109375" hidden="1" customWidth="1"/>
    <col min="37" max="40" width="0" hidden="1" customWidth="1"/>
  </cols>
  <sheetData>
    <row r="1" spans="1:39" ht="95.1" customHeight="1" x14ac:dyDescent="0.5">
      <c r="B1" s="593" t="s">
        <v>94</v>
      </c>
      <c r="C1" s="594"/>
      <c r="D1" s="594"/>
      <c r="E1" s="594"/>
      <c r="F1" s="594"/>
      <c r="G1" s="594"/>
      <c r="H1" s="594"/>
      <c r="I1" s="594"/>
      <c r="J1" s="594"/>
      <c r="K1" s="594"/>
      <c r="L1" s="594"/>
      <c r="M1" s="594"/>
      <c r="N1" s="594"/>
      <c r="O1" s="594"/>
      <c r="P1" s="594"/>
      <c r="Q1" s="594"/>
      <c r="R1" s="594"/>
      <c r="S1" s="594"/>
      <c r="T1" s="594"/>
      <c r="U1" s="594"/>
    </row>
    <row r="2" spans="1:39" ht="20.100000000000001" customHeight="1" thickBot="1" x14ac:dyDescent="0.35">
      <c r="B2" s="592" t="s">
        <v>91</v>
      </c>
      <c r="C2" s="592"/>
      <c r="D2" s="592"/>
      <c r="E2" s="592"/>
      <c r="F2" s="592"/>
      <c r="G2" s="592"/>
      <c r="H2" s="592"/>
      <c r="I2" s="592"/>
      <c r="J2" s="592"/>
      <c r="K2" s="592"/>
      <c r="L2" s="592"/>
      <c r="M2" s="592"/>
      <c r="N2" s="592"/>
      <c r="O2" s="592"/>
      <c r="P2" s="592"/>
      <c r="Q2" s="592"/>
      <c r="R2" s="592"/>
      <c r="S2" s="592"/>
      <c r="T2" s="592"/>
      <c r="U2" s="592"/>
      <c r="X2" s="2"/>
      <c r="Z2" s="167" t="s">
        <v>136</v>
      </c>
      <c r="AA2" s="46"/>
      <c r="AB2" s="46"/>
      <c r="AC2" s="45"/>
      <c r="AD2" s="45"/>
    </row>
    <row r="3" spans="1:39" ht="36.75" customHeight="1" x14ac:dyDescent="0.25">
      <c r="B3" s="595" t="s">
        <v>128</v>
      </c>
      <c r="C3" s="595"/>
      <c r="D3" s="595"/>
      <c r="E3" s="595"/>
      <c r="F3" s="595"/>
      <c r="G3" s="595"/>
      <c r="H3" s="595"/>
      <c r="I3" s="595"/>
      <c r="J3" s="595"/>
      <c r="K3" s="595"/>
      <c r="L3" s="595"/>
      <c r="M3" s="595"/>
      <c r="N3" s="595"/>
      <c r="O3" s="595"/>
      <c r="P3" s="599"/>
      <c r="Q3" s="343">
        <v>2023</v>
      </c>
      <c r="R3" s="344"/>
      <c r="S3" s="596" t="s">
        <v>143</v>
      </c>
      <c r="T3" s="597"/>
      <c r="U3" s="598"/>
      <c r="X3" s="186"/>
      <c r="Z3" s="585" t="s">
        <v>134</v>
      </c>
      <c r="AA3" s="581" t="s">
        <v>135</v>
      </c>
      <c r="AB3" s="582"/>
      <c r="AC3" s="582"/>
      <c r="AD3" s="582"/>
      <c r="AG3" s="172"/>
    </row>
    <row r="4" spans="1:39" ht="54" customHeight="1" x14ac:dyDescent="0.25">
      <c r="B4" s="595" t="s">
        <v>166</v>
      </c>
      <c r="C4" s="595"/>
      <c r="D4" s="595"/>
      <c r="E4" s="595"/>
      <c r="F4" s="595"/>
      <c r="G4" s="595"/>
      <c r="H4" s="595"/>
      <c r="I4" s="595"/>
      <c r="J4" s="595"/>
      <c r="K4" s="595"/>
      <c r="L4" s="595"/>
      <c r="M4" s="595"/>
      <c r="N4" s="595"/>
      <c r="O4" s="595"/>
      <c r="P4" s="595"/>
      <c r="Q4" s="600" t="s">
        <v>129</v>
      </c>
      <c r="R4" s="600"/>
      <c r="S4" s="600"/>
      <c r="T4" s="600"/>
      <c r="U4" s="600"/>
      <c r="X4" s="186"/>
      <c r="Z4" s="586"/>
      <c r="AA4" s="581"/>
      <c r="AB4" s="582"/>
      <c r="AC4" s="582"/>
      <c r="AD4" s="582"/>
      <c r="AG4" s="172"/>
    </row>
    <row r="5" spans="1:39" ht="23.25" customHeight="1" thickBot="1" x14ac:dyDescent="0.3">
      <c r="B5" s="595" t="s">
        <v>158</v>
      </c>
      <c r="C5" s="595"/>
      <c r="D5" s="595"/>
      <c r="E5" s="595"/>
      <c r="F5" s="595"/>
      <c r="G5" s="595"/>
      <c r="H5" s="595"/>
      <c r="I5" s="595"/>
      <c r="J5" s="595"/>
      <c r="K5" s="595"/>
      <c r="L5" s="595"/>
      <c r="M5" s="595"/>
      <c r="N5" s="595"/>
      <c r="O5" s="595"/>
      <c r="P5" s="595"/>
      <c r="Q5" s="595"/>
      <c r="R5" s="595"/>
      <c r="S5" s="595"/>
      <c r="T5" s="595"/>
      <c r="U5" s="595"/>
      <c r="X5" s="187"/>
      <c r="Z5" s="586"/>
      <c r="AA5" s="583"/>
      <c r="AB5" s="584"/>
      <c r="AC5" s="584"/>
      <c r="AD5" s="584"/>
    </row>
    <row r="6" spans="1:39" ht="24" customHeight="1" thickBot="1" x14ac:dyDescent="0.3">
      <c r="B6" s="595" t="s">
        <v>45</v>
      </c>
      <c r="C6" s="595"/>
      <c r="D6" s="595"/>
      <c r="E6" s="595"/>
      <c r="F6" s="595"/>
      <c r="G6" s="595"/>
      <c r="H6" s="595"/>
      <c r="I6" s="595"/>
      <c r="J6" s="595"/>
      <c r="K6" s="595"/>
      <c r="L6" s="595"/>
      <c r="M6" s="595"/>
      <c r="N6" s="595"/>
      <c r="O6" s="595"/>
      <c r="P6" s="595"/>
      <c r="Q6" s="595"/>
      <c r="R6" s="595"/>
      <c r="S6" s="595"/>
      <c r="T6" s="595"/>
      <c r="U6" s="595"/>
      <c r="X6" s="57"/>
      <c r="Z6" s="587"/>
      <c r="AA6" s="195">
        <v>2018</v>
      </c>
      <c r="AB6" s="191">
        <v>2019</v>
      </c>
      <c r="AC6" s="191">
        <v>2020</v>
      </c>
      <c r="AD6" s="192">
        <v>2021</v>
      </c>
      <c r="AE6" s="195">
        <v>2022</v>
      </c>
      <c r="AF6" s="191">
        <v>2023</v>
      </c>
      <c r="AG6" s="191">
        <v>2024</v>
      </c>
      <c r="AH6" s="192">
        <v>2025</v>
      </c>
      <c r="AI6" s="195">
        <v>2026</v>
      </c>
      <c r="AJ6" s="195">
        <v>2027</v>
      </c>
      <c r="AK6" s="191">
        <v>2028</v>
      </c>
      <c r="AL6" s="191">
        <v>2029</v>
      </c>
      <c r="AM6" s="192">
        <v>2030</v>
      </c>
    </row>
    <row r="7" spans="1:39" ht="22.5" customHeight="1" x14ac:dyDescent="0.25">
      <c r="B7" s="601" t="s">
        <v>192</v>
      </c>
      <c r="C7" s="601"/>
      <c r="D7" s="601"/>
      <c r="E7" s="601"/>
      <c r="F7" s="601"/>
      <c r="G7" s="601"/>
      <c r="H7" s="530" t="s">
        <v>193</v>
      </c>
      <c r="I7" s="529"/>
      <c r="J7" s="529"/>
      <c r="K7" s="529"/>
      <c r="L7" s="529"/>
      <c r="M7" s="529"/>
      <c r="N7" s="529"/>
      <c r="O7" s="348"/>
      <c r="P7" s="348"/>
      <c r="Q7" s="348"/>
      <c r="R7" s="348"/>
      <c r="S7" s="348"/>
      <c r="T7" s="348"/>
      <c r="U7" s="348"/>
      <c r="X7" s="57"/>
      <c r="Z7" s="442"/>
      <c r="AA7" s="443"/>
      <c r="AB7" s="443"/>
      <c r="AC7" s="443"/>
      <c r="AD7" s="443"/>
      <c r="AE7" s="443"/>
      <c r="AF7" s="443"/>
      <c r="AG7" s="443"/>
      <c r="AH7" s="443"/>
      <c r="AI7" s="443"/>
      <c r="AJ7" s="443"/>
      <c r="AK7" s="443"/>
      <c r="AL7" s="443"/>
      <c r="AM7" s="443"/>
    </row>
    <row r="8" spans="1:39" ht="6" customHeight="1" x14ac:dyDescent="0.25">
      <c r="B8" s="595"/>
      <c r="C8" s="595"/>
      <c r="D8" s="595"/>
      <c r="E8" s="595"/>
      <c r="F8" s="595"/>
      <c r="G8" s="595"/>
      <c r="H8" s="595"/>
      <c r="I8" s="595"/>
      <c r="J8" s="595"/>
      <c r="K8" s="595"/>
      <c r="L8" s="595"/>
      <c r="M8" s="595"/>
      <c r="N8" s="595"/>
      <c r="O8" s="595"/>
      <c r="P8" s="595"/>
      <c r="Q8" s="595"/>
      <c r="R8" s="595"/>
      <c r="S8" s="595"/>
      <c r="T8" s="595"/>
      <c r="U8" s="595"/>
      <c r="X8" s="57"/>
    </row>
    <row r="9" spans="1:39" ht="23.25" customHeight="1" x14ac:dyDescent="0.25">
      <c r="B9" s="48"/>
      <c r="C9" s="48"/>
      <c r="D9" s="48"/>
      <c r="E9" s="48"/>
      <c r="F9" s="48"/>
      <c r="G9" s="48"/>
      <c r="H9" s="48"/>
      <c r="I9" s="48"/>
      <c r="J9" s="48"/>
      <c r="K9" s="48"/>
      <c r="L9" s="48"/>
      <c r="M9" s="97"/>
      <c r="N9" s="590">
        <f>Q3</f>
        <v>2023</v>
      </c>
      <c r="O9" s="590"/>
      <c r="P9" s="590"/>
      <c r="Q9" s="590"/>
      <c r="R9" s="590"/>
      <c r="S9" s="590"/>
      <c r="T9" s="97"/>
      <c r="U9" s="48"/>
    </row>
    <row r="10" spans="1:39" s="43" customFormat="1" ht="24.95" customHeight="1" thickBot="1" x14ac:dyDescent="0.35">
      <c r="A10" s="44" t="s">
        <v>25</v>
      </c>
      <c r="B10" s="82" t="s">
        <v>92</v>
      </c>
      <c r="C10" s="96"/>
      <c r="D10" s="83">
        <f>Q3-3</f>
        <v>2020</v>
      </c>
      <c r="E10" s="98"/>
      <c r="F10" s="83">
        <f>Q3-2</f>
        <v>2021</v>
      </c>
      <c r="G10" s="98"/>
      <c r="H10" s="72" t="s">
        <v>18</v>
      </c>
      <c r="I10" s="98"/>
      <c r="J10" s="83">
        <f>Q3-1</f>
        <v>2022</v>
      </c>
      <c r="K10" s="97"/>
      <c r="L10" s="73" t="s">
        <v>18</v>
      </c>
      <c r="M10" s="97"/>
      <c r="N10" s="180" t="s">
        <v>143</v>
      </c>
      <c r="O10" s="180" t="s">
        <v>142</v>
      </c>
      <c r="P10" s="180" t="s">
        <v>141</v>
      </c>
      <c r="Q10" s="180" t="s">
        <v>140</v>
      </c>
      <c r="R10" s="181"/>
      <c r="S10" s="180" t="str">
        <f>Q3&amp;" Est. Total"</f>
        <v>2023 Est. Total</v>
      </c>
      <c r="T10" s="97"/>
      <c r="U10" s="84" t="s">
        <v>18</v>
      </c>
      <c r="W10" s="43" t="s">
        <v>131</v>
      </c>
      <c r="X10"/>
      <c r="Y10" s="46"/>
      <c r="Z10" s="167" t="s">
        <v>132</v>
      </c>
      <c r="AA10" s="46"/>
      <c r="AB10" s="46"/>
      <c r="AC10" s="45"/>
      <c r="AD10" s="45"/>
    </row>
    <row r="11" spans="1:39" s="43" customFormat="1" ht="35.1" customHeight="1" thickBot="1" x14ac:dyDescent="0.35">
      <c r="A11" s="44" t="s">
        <v>25</v>
      </c>
      <c r="B11" s="85" t="s">
        <v>10</v>
      </c>
      <c r="C11" s="86"/>
      <c r="D11" s="86"/>
      <c r="E11" s="86"/>
      <c r="F11" s="86"/>
      <c r="G11" s="86"/>
      <c r="H11" s="86"/>
      <c r="I11" s="86"/>
      <c r="J11" s="86"/>
      <c r="K11" s="86"/>
      <c r="L11" s="86"/>
      <c r="M11" s="86"/>
      <c r="N11" s="86"/>
      <c r="O11" s="86"/>
      <c r="P11" s="86"/>
      <c r="Q11" s="86"/>
      <c r="R11" s="86"/>
      <c r="S11" s="86"/>
      <c r="T11" s="86"/>
      <c r="U11" s="87"/>
      <c r="W11" s="194" t="s">
        <v>127</v>
      </c>
      <c r="X11" s="44"/>
      <c r="Y11" s="46"/>
      <c r="Z11" s="578" t="s">
        <v>126</v>
      </c>
      <c r="AA11" s="581" t="s">
        <v>133</v>
      </c>
      <c r="AB11" s="582"/>
      <c r="AC11" s="582"/>
      <c r="AD11" s="582"/>
    </row>
    <row r="12" spans="1:39" s="210" customFormat="1" ht="27.75" customHeight="1" x14ac:dyDescent="0.25">
      <c r="A12" s="201" t="s">
        <v>23</v>
      </c>
      <c r="B12" s="214" t="s">
        <v>124</v>
      </c>
      <c r="C12" s="262"/>
      <c r="D12" s="207"/>
      <c r="E12" s="262"/>
      <c r="F12" s="207"/>
      <c r="G12" s="262"/>
      <c r="H12" s="272" t="str">
        <f>IFERROR((F12-D12)/D12,"*")</f>
        <v>*</v>
      </c>
      <c r="I12" s="262"/>
      <c r="J12" s="207"/>
      <c r="K12" s="262"/>
      <c r="L12" s="272" t="str">
        <f>IFERROR((J12-F12)/F12,"*")</f>
        <v>*</v>
      </c>
      <c r="M12" s="262"/>
      <c r="N12" s="207">
        <v>2</v>
      </c>
      <c r="O12" s="207">
        <v>1</v>
      </c>
      <c r="P12" s="207"/>
      <c r="Q12" s="207"/>
      <c r="R12" s="273">
        <v>1</v>
      </c>
      <c r="S12" s="234">
        <f ca="1">OFFSET($M12,0,$W12,1,1)</f>
        <v>1</v>
      </c>
      <c r="T12" s="262"/>
      <c r="U12" s="272" t="str">
        <f ca="1">IFERROR((S12-J12)/J12,"*")</f>
        <v>*</v>
      </c>
      <c r="W12" s="235">
        <f>COUNT(N12:Q12)</f>
        <v>2</v>
      </c>
      <c r="X12" s="236"/>
      <c r="Y12" s="223"/>
      <c r="Z12" s="579"/>
      <c r="AA12" s="581"/>
      <c r="AB12" s="582"/>
      <c r="AC12" s="582"/>
      <c r="AD12" s="582"/>
      <c r="AG12" s="274"/>
    </row>
    <row r="13" spans="1:39" s="210" customFormat="1" ht="27.75" customHeight="1" thickBot="1" x14ac:dyDescent="0.3">
      <c r="A13" s="201" t="s">
        <v>23</v>
      </c>
      <c r="B13" s="214" t="s">
        <v>125</v>
      </c>
      <c r="C13" s="215"/>
      <c r="D13" s="207"/>
      <c r="E13" s="215"/>
      <c r="F13" s="207"/>
      <c r="G13" s="215"/>
      <c r="H13" s="272" t="str">
        <f>IFERROR((F13-D13)/D13,"*")</f>
        <v>*</v>
      </c>
      <c r="I13" s="215"/>
      <c r="J13" s="207"/>
      <c r="K13" s="215"/>
      <c r="L13" s="272" t="str">
        <f>IFERROR((J13-F13)/F13,"*")</f>
        <v>*</v>
      </c>
      <c r="M13" s="215"/>
      <c r="N13" s="207">
        <v>1</v>
      </c>
      <c r="O13" s="207">
        <v>1</v>
      </c>
      <c r="P13" s="207">
        <v>0</v>
      </c>
      <c r="Q13" s="207"/>
      <c r="R13" s="275"/>
      <c r="S13" s="234">
        <f ca="1">OFFSET($M13,0,$W13,1,1)</f>
        <v>0</v>
      </c>
      <c r="T13" s="215"/>
      <c r="U13" s="206" t="str">
        <f ca="1">IFERROR((S13-J13)/J13,"*")</f>
        <v>*</v>
      </c>
      <c r="W13" s="235">
        <f>COUNT(N13:Q13)</f>
        <v>3</v>
      </c>
      <c r="X13" s="236"/>
      <c r="Y13" s="201"/>
      <c r="Z13" s="579"/>
      <c r="AA13" s="583"/>
      <c r="AB13" s="584"/>
      <c r="AC13" s="584"/>
      <c r="AD13" s="584"/>
      <c r="AG13" s="276"/>
    </row>
    <row r="14" spans="1:39" s="210" customFormat="1" ht="27.75" customHeight="1" thickBot="1" x14ac:dyDescent="0.3">
      <c r="A14" s="201" t="s">
        <v>23</v>
      </c>
      <c r="B14" s="214" t="s">
        <v>17</v>
      </c>
      <c r="C14" s="215"/>
      <c r="D14" s="207"/>
      <c r="E14" s="215"/>
      <c r="F14" s="207"/>
      <c r="G14" s="215"/>
      <c r="H14" s="272" t="str">
        <f>IFERROR((F14-D14)/D14,"*")</f>
        <v>*</v>
      </c>
      <c r="I14" s="215"/>
      <c r="J14" s="207"/>
      <c r="K14" s="215"/>
      <c r="L14" s="272" t="str">
        <f>IFERROR((J14-F14)/F14,"*")</f>
        <v>*</v>
      </c>
      <c r="M14" s="215"/>
      <c r="N14" s="207">
        <v>1</v>
      </c>
      <c r="O14" s="207">
        <v>1</v>
      </c>
      <c r="P14" s="207"/>
      <c r="Q14" s="207"/>
      <c r="R14" s="275"/>
      <c r="S14" s="234">
        <f ca="1">OFFSET($M14,0,$W14,1,1)</f>
        <v>1</v>
      </c>
      <c r="T14" s="215"/>
      <c r="U14" s="206" t="str">
        <f ca="1">IFERROR((S14-J14)/J14,"*")</f>
        <v>*</v>
      </c>
      <c r="W14" s="235">
        <f>COUNT(N14:Q14)</f>
        <v>2</v>
      </c>
      <c r="X14" s="236"/>
      <c r="Y14" s="223"/>
      <c r="Z14" s="580"/>
      <c r="AA14" s="277">
        <v>4</v>
      </c>
      <c r="AB14" s="278">
        <v>3</v>
      </c>
      <c r="AC14" s="278">
        <v>2</v>
      </c>
      <c r="AD14" s="279">
        <v>1</v>
      </c>
    </row>
    <row r="15" spans="1:39" s="43" customFormat="1" ht="38.1" customHeight="1" x14ac:dyDescent="0.3">
      <c r="A15" s="44" t="s">
        <v>25</v>
      </c>
      <c r="B15" s="88" t="s">
        <v>0</v>
      </c>
      <c r="C15" s="89"/>
      <c r="D15" s="89"/>
      <c r="E15" s="89"/>
      <c r="F15" s="89"/>
      <c r="G15" s="89"/>
      <c r="H15" s="89"/>
      <c r="I15" s="89"/>
      <c r="J15" s="89"/>
      <c r="K15" s="89"/>
      <c r="L15" s="89"/>
      <c r="M15" s="89"/>
      <c r="N15" s="89"/>
      <c r="O15" s="89"/>
      <c r="P15" s="89"/>
      <c r="Q15" s="89"/>
      <c r="R15" s="89"/>
      <c r="S15" s="89"/>
      <c r="T15" s="89"/>
      <c r="U15" s="90"/>
      <c r="W15" s="193"/>
      <c r="X15" s="188"/>
      <c r="Y15" s="46"/>
      <c r="Z15" s="167" t="s">
        <v>130</v>
      </c>
      <c r="AA15" s="46"/>
      <c r="AB15" s="46"/>
      <c r="AC15" s="45"/>
      <c r="AD15" s="45"/>
      <c r="AF15" s="179"/>
      <c r="AG15" s="179"/>
    </row>
    <row r="16" spans="1:39" s="210" customFormat="1" ht="27.75" customHeight="1" x14ac:dyDescent="0.25">
      <c r="A16" s="201" t="s">
        <v>24</v>
      </c>
      <c r="B16" s="214" t="s">
        <v>48</v>
      </c>
      <c r="C16" s="215"/>
      <c r="D16" s="241">
        <f>IFERROR(SUM(D19:D24),"*")</f>
        <v>0</v>
      </c>
      <c r="E16" s="244"/>
      <c r="F16" s="241">
        <f>IFERROR(SUM(F19:F24),"*")</f>
        <v>0</v>
      </c>
      <c r="G16" s="215"/>
      <c r="H16" s="206" t="str">
        <f>IFERROR((F16-D16)/D16,"*")</f>
        <v>*</v>
      </c>
      <c r="I16" s="215"/>
      <c r="J16" s="241">
        <f>IFERROR(SUM(J19:J24),"*")</f>
        <v>0</v>
      </c>
      <c r="K16" s="215"/>
      <c r="L16" s="206" t="str">
        <f>IFERROR((J16-F16)/F16,"*")</f>
        <v>*</v>
      </c>
      <c r="M16" s="215"/>
      <c r="N16" s="241">
        <f>IFERROR(SUM(N19:N24),"*")</f>
        <v>0</v>
      </c>
      <c r="O16" s="241">
        <f>IFERROR(SUM(O19:O24),"*")</f>
        <v>0</v>
      </c>
      <c r="P16" s="241">
        <f>IFERROR(SUM(P19:P24),"*")</f>
        <v>0</v>
      </c>
      <c r="Q16" s="241">
        <f>IFERROR(SUM(Q19:Q24),"*")</f>
        <v>0</v>
      </c>
      <c r="R16" s="244"/>
      <c r="S16" s="241">
        <f>IFERROR(SUM(S19:S24),"*")</f>
        <v>0</v>
      </c>
      <c r="T16" s="215"/>
      <c r="U16" s="206" t="str">
        <f t="shared" ref="U16:U25" si="0">IFERROR((S16-J16)/J16,"*")</f>
        <v>*</v>
      </c>
      <c r="V16" s="210" t="s">
        <v>15</v>
      </c>
      <c r="W16" s="245"/>
      <c r="X16" s="246"/>
      <c r="Y16" s="223"/>
      <c r="Z16" s="264"/>
      <c r="AA16" s="265" t="str">
        <f>N10</f>
        <v>Q1</v>
      </c>
      <c r="AB16" s="265" t="str">
        <f>O10</f>
        <v>Q2</v>
      </c>
      <c r="AC16" s="266" t="str">
        <f>P10</f>
        <v>Q3</v>
      </c>
      <c r="AD16" s="266" t="str">
        <f>Q10</f>
        <v>Q4</v>
      </c>
    </row>
    <row r="17" spans="1:35" s="210" customFormat="1" ht="30.75" customHeight="1" x14ac:dyDescent="0.25">
      <c r="A17" s="201" t="s">
        <v>23</v>
      </c>
      <c r="B17" s="214" t="s">
        <v>19</v>
      </c>
      <c r="C17" s="215"/>
      <c r="D17" s="526"/>
      <c r="E17" s="244"/>
      <c r="F17" s="261"/>
      <c r="G17" s="215"/>
      <c r="H17" s="206" t="str">
        <f t="shared" ref="H17" si="1">IFERROR((F17-D17)/D17,"*")</f>
        <v>*</v>
      </c>
      <c r="I17" s="215"/>
      <c r="J17" s="261"/>
      <c r="K17" s="215"/>
      <c r="L17" s="206" t="str">
        <f t="shared" ref="L17" si="2">IFERROR((J17-F17)/F17,"*")</f>
        <v>*</v>
      </c>
      <c r="M17" s="262"/>
      <c r="N17" s="261"/>
      <c r="O17" s="261"/>
      <c r="P17" s="261"/>
      <c r="Q17" s="261"/>
      <c r="R17" s="263"/>
      <c r="S17" s="220">
        <f>HLOOKUP($S$3,$Z$16:$AD$33,2,0)</f>
        <v>0</v>
      </c>
      <c r="T17" s="215"/>
      <c r="U17" s="206" t="str">
        <f t="shared" si="0"/>
        <v>*</v>
      </c>
      <c r="W17" s="245"/>
      <c r="X17" s="254"/>
      <c r="Y17" s="223"/>
      <c r="Z17" s="224" t="s">
        <v>122</v>
      </c>
      <c r="AA17" s="247">
        <f t="shared" ref="AA17" si="3">IF(N17&gt;0,(N17*$AA$14),0)</f>
        <v>0</v>
      </c>
      <c r="AB17" s="248">
        <f t="shared" ref="AB17" si="4">IF(O17&gt;0,((O17*$AB$14)+$N17),0)</f>
        <v>0</v>
      </c>
      <c r="AC17" s="249">
        <f t="shared" ref="AC17" si="5">IF(P17&gt;0,((P17*$AC$14)+$O17+$N17),0)</f>
        <v>0</v>
      </c>
      <c r="AD17" s="249">
        <f>IF(Q17&gt;0,SUM($N17:$Q17),0)</f>
        <v>0</v>
      </c>
      <c r="AF17" s="228"/>
      <c r="AG17" s="228"/>
      <c r="AH17" s="228"/>
      <c r="AI17" s="228"/>
    </row>
    <row r="18" spans="1:35" s="210" customFormat="1" ht="27.75" customHeight="1" x14ac:dyDescent="0.25">
      <c r="A18" s="201" t="s">
        <v>24</v>
      </c>
      <c r="B18" s="214" t="s">
        <v>186</v>
      </c>
      <c r="C18" s="215"/>
      <c r="D18" s="241">
        <f>IFERROR(D$16-D$17,"*")</f>
        <v>0</v>
      </c>
      <c r="E18" s="244"/>
      <c r="F18" s="241">
        <f>IFERROR(F$16-F$17,"*")</f>
        <v>0</v>
      </c>
      <c r="G18" s="215"/>
      <c r="H18" s="206" t="str">
        <f>IFERROR((F18-D18)/D18,"*")</f>
        <v>*</v>
      </c>
      <c r="I18" s="215"/>
      <c r="J18" s="241">
        <f>IFERROR(J$16-J$17,"*")</f>
        <v>0</v>
      </c>
      <c r="K18" s="215"/>
      <c r="L18" s="206" t="str">
        <f>IFERROR((J18-F18)/F18,"*")</f>
        <v>*</v>
      </c>
      <c r="M18" s="215"/>
      <c r="N18" s="241">
        <f>IFERROR(N$16-N$17,"*")</f>
        <v>0</v>
      </c>
      <c r="O18" s="241">
        <f t="shared" ref="O18:Q18" si="6">IFERROR(O$16-O$17,"*")</f>
        <v>0</v>
      </c>
      <c r="P18" s="241">
        <f t="shared" si="6"/>
        <v>0</v>
      </c>
      <c r="Q18" s="241">
        <f t="shared" si="6"/>
        <v>0</v>
      </c>
      <c r="R18" s="244"/>
      <c r="S18" s="241">
        <f>IFERROR((S$16-S$17),"*")</f>
        <v>0</v>
      </c>
      <c r="T18" s="215"/>
      <c r="U18" s="206" t="str">
        <f t="shared" ref="U18" si="7">IFERROR((S18-J18)/J18,"*")</f>
        <v>*</v>
      </c>
      <c r="V18" s="210" t="s">
        <v>15</v>
      </c>
      <c r="W18" s="245"/>
      <c r="X18" s="246"/>
      <c r="Y18" s="223"/>
      <c r="Z18" s="264"/>
      <c r="AA18" s="265"/>
      <c r="AB18" s="265"/>
      <c r="AC18" s="266"/>
      <c r="AD18" s="266"/>
    </row>
    <row r="19" spans="1:35" s="210" customFormat="1" ht="30" customHeight="1" x14ac:dyDescent="0.25">
      <c r="A19" s="201" t="s">
        <v>23</v>
      </c>
      <c r="B19" s="214" t="s">
        <v>32</v>
      </c>
      <c r="C19" s="215"/>
      <c r="D19" s="261"/>
      <c r="E19" s="244"/>
      <c r="F19" s="261"/>
      <c r="G19" s="215"/>
      <c r="H19" s="206" t="str">
        <f>IFERROR((F19-D19)/D19,"*")</f>
        <v>*</v>
      </c>
      <c r="I19" s="215"/>
      <c r="J19" s="261"/>
      <c r="K19" s="215"/>
      <c r="L19" s="206" t="str">
        <f t="shared" ref="L19:L25" si="8">IFERROR((J19-F19)/F19,"*")</f>
        <v>*</v>
      </c>
      <c r="M19" s="262"/>
      <c r="N19" s="261"/>
      <c r="O19" s="261"/>
      <c r="P19" s="261"/>
      <c r="Q19" s="261"/>
      <c r="R19" s="267"/>
      <c r="S19" s="220">
        <f>HLOOKUP($S$3,$Z$16:$AD$24,4,0)</f>
        <v>0</v>
      </c>
      <c r="T19" s="215"/>
      <c r="U19" s="206" t="str">
        <f t="shared" si="0"/>
        <v>*</v>
      </c>
      <c r="W19" s="245"/>
      <c r="X19" s="254"/>
      <c r="Y19" s="223"/>
      <c r="Z19" s="224" t="s">
        <v>116</v>
      </c>
      <c r="AA19" s="247">
        <f>IF(N19&gt;0,(N19*$AA$14),0)</f>
        <v>0</v>
      </c>
      <c r="AB19" s="248">
        <f t="shared" ref="AB19" si="9">IF(O19&gt;0,((O19*$AB$14)+$N19),0)</f>
        <v>0</v>
      </c>
      <c r="AC19" s="249">
        <f t="shared" ref="AC19" si="10">IF(P19&gt;0,((P19*$AC$14)+$O19+$N19),0)</f>
        <v>0</v>
      </c>
      <c r="AD19" s="249">
        <f>IF(Q19&gt;0,SUM($N19:$Q19),0)</f>
        <v>0</v>
      </c>
      <c r="AF19" s="228"/>
      <c r="AG19" s="228"/>
      <c r="AH19" s="228"/>
      <c r="AI19" s="228"/>
    </row>
    <row r="20" spans="1:35" s="210" customFormat="1" ht="27.75" customHeight="1" x14ac:dyDescent="0.25">
      <c r="A20" s="201" t="s">
        <v>23</v>
      </c>
      <c r="B20" s="214" t="s">
        <v>33</v>
      </c>
      <c r="C20" s="215"/>
      <c r="D20" s="261"/>
      <c r="E20" s="244"/>
      <c r="F20" s="261"/>
      <c r="G20" s="215"/>
      <c r="H20" s="206" t="str">
        <f t="shared" ref="H20:H25" si="11">IFERROR((F20-D20)/D20,"*")</f>
        <v>*</v>
      </c>
      <c r="I20" s="215"/>
      <c r="J20" s="261"/>
      <c r="K20" s="215"/>
      <c r="L20" s="206" t="str">
        <f t="shared" si="8"/>
        <v>*</v>
      </c>
      <c r="M20" s="262"/>
      <c r="N20" s="261"/>
      <c r="O20" s="261"/>
      <c r="P20" s="261"/>
      <c r="Q20" s="261"/>
      <c r="R20" s="267"/>
      <c r="S20" s="220">
        <f>HLOOKUP($S$3,$Z$16:$AD$24,5,0)</f>
        <v>0</v>
      </c>
      <c r="T20" s="215"/>
      <c r="U20" s="206" t="str">
        <f t="shared" si="0"/>
        <v>*</v>
      </c>
      <c r="W20" s="245"/>
      <c r="X20" s="254"/>
      <c r="Y20" s="223"/>
      <c r="Z20" s="224" t="s">
        <v>117</v>
      </c>
      <c r="AA20" s="247">
        <f>IF(N20&gt;0,(N20*$AA$14),0)</f>
        <v>0</v>
      </c>
      <c r="AB20" s="248">
        <f>IF(O20&gt;0,((O20*$AB$14)+$N20),SUM($O20,$N20))</f>
        <v>0</v>
      </c>
      <c r="AC20" s="249">
        <f>IF(P20&gt;0,((P20*$AC$14)+$O20+$N20),SUM($O20,$N20))</f>
        <v>0</v>
      </c>
      <c r="AD20" s="249">
        <f t="shared" ref="AD20:AD25" si="12">IFERROR(SUM($N20:$Q20),"*")</f>
        <v>0</v>
      </c>
      <c r="AF20" s="228"/>
      <c r="AG20" s="228"/>
      <c r="AH20" s="228"/>
      <c r="AI20" s="228"/>
    </row>
    <row r="21" spans="1:35" s="210" customFormat="1" ht="27.75" customHeight="1" x14ac:dyDescent="0.25">
      <c r="A21" s="201" t="s">
        <v>23</v>
      </c>
      <c r="B21" s="214" t="s">
        <v>34</v>
      </c>
      <c r="C21" s="215"/>
      <c r="D21" s="261"/>
      <c r="E21" s="244"/>
      <c r="F21" s="261"/>
      <c r="G21" s="215"/>
      <c r="H21" s="206" t="str">
        <f t="shared" si="11"/>
        <v>*</v>
      </c>
      <c r="I21" s="215"/>
      <c r="J21" s="261"/>
      <c r="K21" s="215"/>
      <c r="L21" s="206" t="str">
        <f t="shared" si="8"/>
        <v>*</v>
      </c>
      <c r="M21" s="262"/>
      <c r="N21" s="261"/>
      <c r="O21" s="261"/>
      <c r="P21" s="261"/>
      <c r="Q21" s="261"/>
      <c r="R21" s="267"/>
      <c r="S21" s="220">
        <f>IFERROR(SUM(N21:Q21),"*")</f>
        <v>0</v>
      </c>
      <c r="T21" s="215"/>
      <c r="U21" s="206" t="str">
        <f t="shared" si="0"/>
        <v>*</v>
      </c>
      <c r="W21" s="245"/>
      <c r="X21" s="254"/>
      <c r="Y21" s="223"/>
      <c r="Z21" s="224" t="s">
        <v>119</v>
      </c>
      <c r="AA21" s="247">
        <f t="shared" ref="AA21" si="13">IF(N21&gt;0,(N21*$AA$14),0)</f>
        <v>0</v>
      </c>
      <c r="AB21" s="342">
        <f>IF(O21&gt;0,((O21*$AB$14)+$N21),SUM($O21,$N21))</f>
        <v>0</v>
      </c>
      <c r="AC21" s="341">
        <f>IF(P21&gt;0,((P21*$AC$14)+$O21+$N21),SUM($N21:$P21))</f>
        <v>0</v>
      </c>
      <c r="AD21" s="249">
        <f t="shared" si="12"/>
        <v>0</v>
      </c>
      <c r="AE21" s="29"/>
      <c r="AF21" s="228"/>
      <c r="AG21" s="228"/>
      <c r="AH21" s="228"/>
      <c r="AI21" s="228"/>
    </row>
    <row r="22" spans="1:35" s="210" customFormat="1" ht="27.75" customHeight="1" x14ac:dyDescent="0.25">
      <c r="A22" s="201" t="s">
        <v>23</v>
      </c>
      <c r="B22" s="214" t="s">
        <v>46</v>
      </c>
      <c r="C22" s="215"/>
      <c r="D22" s="261"/>
      <c r="E22" s="244"/>
      <c r="F22" s="261"/>
      <c r="G22" s="215"/>
      <c r="H22" s="206" t="str">
        <f t="shared" si="11"/>
        <v>*</v>
      </c>
      <c r="I22" s="215"/>
      <c r="J22" s="261"/>
      <c r="K22" s="215"/>
      <c r="L22" s="206" t="str">
        <f t="shared" si="8"/>
        <v>*</v>
      </c>
      <c r="M22" s="262"/>
      <c r="N22" s="261"/>
      <c r="O22" s="261"/>
      <c r="P22" s="261"/>
      <c r="Q22" s="261"/>
      <c r="R22" s="267"/>
      <c r="S22" s="220">
        <f>IFERROR(SUM(N22:Q22),"*")</f>
        <v>0</v>
      </c>
      <c r="T22" s="215"/>
      <c r="U22" s="206" t="str">
        <f t="shared" si="0"/>
        <v>*</v>
      </c>
      <c r="W22" s="245"/>
      <c r="X22" s="254"/>
      <c r="Y22" s="223"/>
      <c r="Z22" s="224" t="s">
        <v>120</v>
      </c>
      <c r="AA22" s="247">
        <f t="shared" ref="AA22:AA23" si="14">IF(N22&gt;0,(N22*$AA$14),0)</f>
        <v>0</v>
      </c>
      <c r="AB22" s="342">
        <f>IF(O22&gt;0,((O22*$AB$14)+$N22),SUM($O22,$N22))</f>
        <v>0</v>
      </c>
      <c r="AC22" s="341">
        <f>IF(P22&gt;0,((P22*$AC$14)+$O22+$N22),SUM($N22:$P22))</f>
        <v>0</v>
      </c>
      <c r="AD22" s="249">
        <f t="shared" si="12"/>
        <v>0</v>
      </c>
      <c r="AF22" s="228"/>
      <c r="AG22" s="228"/>
      <c r="AH22" s="228"/>
      <c r="AI22" s="228"/>
    </row>
    <row r="23" spans="1:35" s="269" customFormat="1" ht="27.75" customHeight="1" x14ac:dyDescent="0.25">
      <c r="A23" s="268" t="s">
        <v>23</v>
      </c>
      <c r="B23" s="214" t="s">
        <v>21</v>
      </c>
      <c r="C23" s="215"/>
      <c r="D23" s="261"/>
      <c r="E23" s="244"/>
      <c r="F23" s="261"/>
      <c r="G23" s="215"/>
      <c r="H23" s="206" t="str">
        <f t="shared" ref="H23" si="15">IFERROR((F23-D23)/D23,"*")</f>
        <v>*</v>
      </c>
      <c r="I23" s="215"/>
      <c r="J23" s="261"/>
      <c r="K23" s="215"/>
      <c r="L23" s="206" t="str">
        <f t="shared" ref="L23" si="16">IFERROR((J23-F23)/F23,"*")</f>
        <v>*</v>
      </c>
      <c r="M23" s="262"/>
      <c r="N23" s="261"/>
      <c r="O23" s="261"/>
      <c r="P23" s="261"/>
      <c r="Q23" s="261"/>
      <c r="R23" s="267"/>
      <c r="S23" s="220">
        <f>IFERROR(SUM(N23:Q23),"*")</f>
        <v>0</v>
      </c>
      <c r="T23" s="215"/>
      <c r="U23" s="206" t="str">
        <f>IFERROR((S23-J23)/J23,"*")</f>
        <v>*</v>
      </c>
      <c r="W23" s="245"/>
      <c r="X23" s="254"/>
      <c r="Y23" s="270"/>
      <c r="Z23" s="224" t="s">
        <v>118</v>
      </c>
      <c r="AA23" s="247">
        <f t="shared" si="14"/>
        <v>0</v>
      </c>
      <c r="AB23" s="342">
        <f>IF(O23&gt;0,((O23*$AB$14)+$N23),SUM($O23,$N23))</f>
        <v>0</v>
      </c>
      <c r="AC23" s="341">
        <f>IF(P23&gt;0,((P23*$AC$14)+$O23+$N23),SUM($N23:$P23))</f>
        <v>0</v>
      </c>
      <c r="AD23" s="249">
        <f t="shared" si="12"/>
        <v>0</v>
      </c>
      <c r="AF23" s="271"/>
      <c r="AG23" s="271"/>
      <c r="AH23" s="271"/>
      <c r="AI23" s="271"/>
    </row>
    <row r="24" spans="1:35" s="210" customFormat="1" ht="27.75" customHeight="1" x14ac:dyDescent="0.25">
      <c r="A24" s="201" t="s">
        <v>23</v>
      </c>
      <c r="B24" s="214" t="s">
        <v>35</v>
      </c>
      <c r="C24" s="215"/>
      <c r="D24" s="261"/>
      <c r="E24" s="244"/>
      <c r="F24" s="261"/>
      <c r="G24" s="215"/>
      <c r="H24" s="206" t="str">
        <f t="shared" si="11"/>
        <v>*</v>
      </c>
      <c r="I24" s="215"/>
      <c r="J24" s="261"/>
      <c r="K24" s="215"/>
      <c r="L24" s="206" t="str">
        <f t="shared" si="8"/>
        <v>*</v>
      </c>
      <c r="M24" s="262"/>
      <c r="N24" s="261"/>
      <c r="O24" s="261"/>
      <c r="P24" s="261"/>
      <c r="Q24" s="261"/>
      <c r="R24" s="267"/>
      <c r="S24" s="220">
        <f>IFERROR(SUM(N24:Q24),"*")</f>
        <v>0</v>
      </c>
      <c r="T24" s="215"/>
      <c r="U24" s="206" t="str">
        <f t="shared" si="0"/>
        <v>*</v>
      </c>
      <c r="W24" s="245"/>
      <c r="X24" s="254"/>
      <c r="Y24" s="223"/>
      <c r="Z24" s="224" t="s">
        <v>35</v>
      </c>
      <c r="AA24" s="247">
        <f t="shared" ref="AA24" si="17">IF(N24&gt;0,(N24*$AA$14),0)</f>
        <v>0</v>
      </c>
      <c r="AB24" s="248">
        <f>IF(O24&gt;0,((O24*$AB$14)+$N24),SUM($O24,$N24))</f>
        <v>0</v>
      </c>
      <c r="AC24" s="249">
        <f>IF(P24&gt;0,((P24*$AC$14)+$O24+$N24),SUM($N24:$P24))</f>
        <v>0</v>
      </c>
      <c r="AD24" s="249">
        <f t="shared" si="12"/>
        <v>0</v>
      </c>
      <c r="AF24" s="228"/>
      <c r="AG24" s="228"/>
      <c r="AH24" s="228"/>
      <c r="AI24" s="228"/>
    </row>
    <row r="25" spans="1:35" s="269" customFormat="1" ht="33.75" customHeight="1" x14ac:dyDescent="0.25">
      <c r="A25" s="268"/>
      <c r="B25" s="214" t="s">
        <v>164</v>
      </c>
      <c r="C25" s="215"/>
      <c r="D25" s="349">
        <f>SUM((D16-D27)+D29)</f>
        <v>0</v>
      </c>
      <c r="E25" s="244"/>
      <c r="F25" s="349">
        <f>SUM((F16-F27)+F29)</f>
        <v>0</v>
      </c>
      <c r="G25" s="215"/>
      <c r="H25" s="206" t="str">
        <f t="shared" si="11"/>
        <v>*</v>
      </c>
      <c r="I25" s="215"/>
      <c r="J25" s="349">
        <f>SUM((J16-J27)+J29)</f>
        <v>0</v>
      </c>
      <c r="K25" s="215"/>
      <c r="L25" s="206" t="str">
        <f t="shared" si="8"/>
        <v>*</v>
      </c>
      <c r="M25" s="262"/>
      <c r="N25" s="349">
        <f>SUM((N16-N27)+N29)</f>
        <v>0</v>
      </c>
      <c r="O25" s="349">
        <f t="shared" ref="O25:Q25" si="18">SUM((O16-O27)+O29)</f>
        <v>0</v>
      </c>
      <c r="P25" s="349">
        <f t="shared" si="18"/>
        <v>0</v>
      </c>
      <c r="Q25" s="349">
        <f t="shared" si="18"/>
        <v>0</v>
      </c>
      <c r="R25" s="267"/>
      <c r="S25" s="241">
        <f>HLOOKUP($S$3,$Z$16:$AD$25,10,0)</f>
        <v>0</v>
      </c>
      <c r="T25" s="215"/>
      <c r="U25" s="206" t="str">
        <f t="shared" si="0"/>
        <v>*</v>
      </c>
      <c r="V25" s="525"/>
      <c r="W25" s="245"/>
      <c r="X25" s="254"/>
      <c r="Y25" s="270"/>
      <c r="Z25" s="224" t="s">
        <v>160</v>
      </c>
      <c r="AA25" s="247">
        <f>IF(N25&gt;0,(N25*$AA$14),0)</f>
        <v>0</v>
      </c>
      <c r="AB25" s="342">
        <f>IF(O25&gt;0,((O25*$AB$14)+N25),IF(O25=0,AA25))</f>
        <v>0</v>
      </c>
      <c r="AC25" s="341">
        <f>IF(P25&gt;0,((P25*$AC$14)+O25+N25),IF(P25=0,AB25))</f>
        <v>0</v>
      </c>
      <c r="AD25" s="249">
        <f t="shared" si="12"/>
        <v>0</v>
      </c>
      <c r="AE25" s="210"/>
      <c r="AF25" s="271"/>
      <c r="AG25" s="271"/>
      <c r="AH25" s="271"/>
      <c r="AI25" s="271"/>
    </row>
    <row r="26" spans="1:35" s="43" customFormat="1" ht="35.1" customHeight="1" x14ac:dyDescent="0.3">
      <c r="A26" s="44" t="s">
        <v>25</v>
      </c>
      <c r="B26" s="88" t="s">
        <v>1</v>
      </c>
      <c r="C26" s="89"/>
      <c r="D26" s="89"/>
      <c r="E26" s="89"/>
      <c r="F26" s="89"/>
      <c r="G26" s="89"/>
      <c r="H26" s="89"/>
      <c r="I26" s="89"/>
      <c r="J26" s="89"/>
      <c r="K26" s="89"/>
      <c r="L26" s="89"/>
      <c r="M26" s="89"/>
      <c r="N26" s="89"/>
      <c r="O26" s="89"/>
      <c r="P26" s="89"/>
      <c r="Q26" s="89"/>
      <c r="R26" s="267"/>
      <c r="S26" s="173"/>
      <c r="T26" s="89"/>
      <c r="U26" s="90"/>
      <c r="W26" s="193"/>
      <c r="X26" s="188"/>
      <c r="Y26" s="46"/>
      <c r="Z26" s="171"/>
      <c r="AA26" s="183"/>
      <c r="AB26" s="184"/>
      <c r="AC26" s="185"/>
      <c r="AD26" s="185"/>
      <c r="AF26" s="182"/>
      <c r="AG26" s="182"/>
      <c r="AH26" s="182"/>
      <c r="AI26" s="182"/>
    </row>
    <row r="27" spans="1:35" s="210" customFormat="1" ht="27.75" customHeight="1" x14ac:dyDescent="0.25">
      <c r="A27" s="201" t="s">
        <v>24</v>
      </c>
      <c r="B27" s="214" t="s">
        <v>2</v>
      </c>
      <c r="C27" s="215"/>
      <c r="D27" s="241">
        <f>D31+D28</f>
        <v>0</v>
      </c>
      <c r="E27" s="242"/>
      <c r="F27" s="241">
        <f>F28+F31</f>
        <v>0</v>
      </c>
      <c r="G27" s="215"/>
      <c r="H27" s="206" t="str">
        <f t="shared" ref="H27:H33" si="19">IFERROR((F27-D27)/D27,"*")</f>
        <v>*</v>
      </c>
      <c r="I27" s="215"/>
      <c r="J27" s="241">
        <f>J28+J31</f>
        <v>0</v>
      </c>
      <c r="K27" s="215"/>
      <c r="L27" s="243" t="str">
        <f t="shared" ref="L27:L33" si="20">IFERROR((J27-F27)/F27,"*")</f>
        <v>*</v>
      </c>
      <c r="M27" s="215"/>
      <c r="N27" s="241">
        <f>N28+N31</f>
        <v>0</v>
      </c>
      <c r="O27" s="241">
        <f>O28+O31</f>
        <v>0</v>
      </c>
      <c r="P27" s="241">
        <f>P28+P31</f>
        <v>0</v>
      </c>
      <c r="Q27" s="241">
        <f>Q28+Q31</f>
        <v>0</v>
      </c>
      <c r="R27" s="244"/>
      <c r="S27" s="241">
        <f>IFERROR(SUM(S28+S31),"*")</f>
        <v>0</v>
      </c>
      <c r="T27" s="215"/>
      <c r="U27" s="206" t="str">
        <f t="shared" ref="U27:U33" si="21">IFERROR((S27-J27)/J27,"*")</f>
        <v>*</v>
      </c>
      <c r="W27" s="245"/>
      <c r="X27" s="246"/>
      <c r="Y27" s="223"/>
      <c r="Z27" s="224"/>
      <c r="AA27" s="247">
        <f t="shared" ref="AA27:AA32" si="22">IF(N27&gt;0,(N27*$AA$14),0)</f>
        <v>0</v>
      </c>
      <c r="AB27" s="248">
        <f t="shared" ref="AB27:AB31" si="23">IF(O27&gt;0,((O27*$AB$14)+$N27),0)</f>
        <v>0</v>
      </c>
      <c r="AC27" s="249">
        <f t="shared" ref="AC27" si="24">IF(P27&gt;0,((P27*$AC$14)+$O27+$N27),0)</f>
        <v>0</v>
      </c>
      <c r="AD27" s="249">
        <f t="shared" ref="AD27" si="25">IF(Q27&gt;0,SUM($N27:$Q27),0)</f>
        <v>0</v>
      </c>
      <c r="AF27" s="228"/>
      <c r="AG27" s="228"/>
      <c r="AH27" s="228"/>
      <c r="AI27" s="228"/>
    </row>
    <row r="28" spans="1:35" s="210" customFormat="1" ht="27.75" customHeight="1" x14ac:dyDescent="0.25">
      <c r="A28" s="201" t="s">
        <v>23</v>
      </c>
      <c r="B28" s="214" t="s">
        <v>180</v>
      </c>
      <c r="C28" s="215"/>
      <c r="D28" s="346">
        <f>SUM(D29:D30)</f>
        <v>0</v>
      </c>
      <c r="E28" s="241"/>
      <c r="F28" s="346">
        <f>SUM(F29:F30)</f>
        <v>0</v>
      </c>
      <c r="G28" s="215"/>
      <c r="H28" s="206" t="str">
        <f t="shared" si="19"/>
        <v>*</v>
      </c>
      <c r="I28" s="215"/>
      <c r="J28" s="346">
        <f>SUM(J29:J30)</f>
        <v>0</v>
      </c>
      <c r="K28" s="215"/>
      <c r="L28" s="206" t="str">
        <f t="shared" si="20"/>
        <v>*</v>
      </c>
      <c r="M28" s="215"/>
      <c r="N28" s="347">
        <f>SUM(N29:N30)</f>
        <v>0</v>
      </c>
      <c r="O28" s="347">
        <f t="shared" ref="O28:P28" si="26">SUM(O29:O30)</f>
        <v>0</v>
      </c>
      <c r="P28" s="347">
        <f t="shared" si="26"/>
        <v>0</v>
      </c>
      <c r="Q28" s="347">
        <f>SUM(Q29:Q30)</f>
        <v>0</v>
      </c>
      <c r="R28" s="244"/>
      <c r="S28" s="241">
        <f>HLOOKUP($S$3,$Z$16:$AD$33,13,0)</f>
        <v>0</v>
      </c>
      <c r="T28" s="215"/>
      <c r="U28" s="206" t="str">
        <f t="shared" si="21"/>
        <v>*</v>
      </c>
      <c r="W28" s="253"/>
      <c r="X28" s="254"/>
      <c r="Y28" s="223"/>
      <c r="Z28" s="224" t="s">
        <v>121</v>
      </c>
      <c r="AA28" s="247">
        <f t="shared" si="22"/>
        <v>0</v>
      </c>
      <c r="AB28" s="342">
        <f>IF(O28&gt;0,((O28*$AB$14)+$N28),0)</f>
        <v>0</v>
      </c>
      <c r="AC28" s="341">
        <f>IF(P28&gt;0,((P28*$AC$14)+$O28+$N28),0)</f>
        <v>0</v>
      </c>
      <c r="AD28" s="341">
        <f>IFERROR(SUM($N28:$Q28),"*")</f>
        <v>0</v>
      </c>
      <c r="AF28" s="228"/>
      <c r="AG28" s="228"/>
      <c r="AH28" s="228"/>
      <c r="AI28" s="228"/>
    </row>
    <row r="29" spans="1:35" s="210" customFormat="1" ht="27.75" customHeight="1" x14ac:dyDescent="0.25">
      <c r="A29" s="201"/>
      <c r="B29" s="350" t="s">
        <v>162</v>
      </c>
      <c r="C29" s="215"/>
      <c r="D29" s="250"/>
      <c r="E29" s="242"/>
      <c r="F29" s="250"/>
      <c r="G29" s="215"/>
      <c r="H29" s="206" t="str">
        <f t="shared" si="19"/>
        <v>*</v>
      </c>
      <c r="I29" s="215"/>
      <c r="J29" s="251"/>
      <c r="K29" s="215"/>
      <c r="L29" s="206" t="str">
        <f t="shared" si="20"/>
        <v>*</v>
      </c>
      <c r="M29" s="215"/>
      <c r="N29" s="252"/>
      <c r="O29" s="252"/>
      <c r="P29" s="252"/>
      <c r="Q29" s="252"/>
      <c r="R29" s="244"/>
      <c r="S29" s="220">
        <f>HLOOKUP($S$3,$Z$16:$AD$33,14,0)</f>
        <v>0</v>
      </c>
      <c r="T29" s="215"/>
      <c r="U29" s="206" t="str">
        <f t="shared" si="21"/>
        <v>*</v>
      </c>
      <c r="W29" s="253"/>
      <c r="X29" s="254"/>
      <c r="Y29" s="223"/>
      <c r="Z29" s="224" t="s">
        <v>162</v>
      </c>
      <c r="AA29" s="247">
        <f t="shared" ref="AA29:AA30" si="27">IF(N29&gt;0,(N29*$AA$14),0)</f>
        <v>0</v>
      </c>
      <c r="AB29" s="248">
        <f t="shared" ref="AB29:AB30" si="28">IF(O29&gt;0,((O29*$AB$14)+$N29),IF(O29=0,AA29))</f>
        <v>0</v>
      </c>
      <c r="AC29" s="249">
        <f t="shared" ref="AC29" si="29">IF(P29&gt;0,((P29*$AC$14)+$O29+$N29),IF(P29=0,AB29))</f>
        <v>0</v>
      </c>
      <c r="AD29" s="341">
        <f>IF(Q29&gt;0,SUM($N29:$Q29),SUM($N29:$Q29))</f>
        <v>0</v>
      </c>
      <c r="AF29" s="228"/>
      <c r="AG29" s="228"/>
      <c r="AH29" s="228"/>
      <c r="AI29" s="228"/>
    </row>
    <row r="30" spans="1:35" s="210" customFormat="1" ht="27.75" customHeight="1" x14ac:dyDescent="0.25">
      <c r="A30" s="201"/>
      <c r="B30" s="351" t="s">
        <v>163</v>
      </c>
      <c r="C30" s="215"/>
      <c r="D30" s="250"/>
      <c r="E30" s="242"/>
      <c r="F30" s="250"/>
      <c r="G30" s="215"/>
      <c r="H30" s="206" t="str">
        <f t="shared" si="19"/>
        <v>*</v>
      </c>
      <c r="I30" s="215"/>
      <c r="J30" s="251"/>
      <c r="K30" s="215"/>
      <c r="L30" s="206" t="str">
        <f t="shared" si="20"/>
        <v>*</v>
      </c>
      <c r="M30" s="215"/>
      <c r="N30" s="252"/>
      <c r="O30" s="252"/>
      <c r="P30" s="252"/>
      <c r="Q30" s="252"/>
      <c r="R30" s="244"/>
      <c r="S30" s="220">
        <f>HLOOKUP($S$3,$Z$16:$AD$33,15,0)</f>
        <v>0</v>
      </c>
      <c r="T30" s="215"/>
      <c r="U30" s="206" t="str">
        <f t="shared" si="21"/>
        <v>*</v>
      </c>
      <c r="W30" s="253"/>
      <c r="X30" s="254"/>
      <c r="Y30" s="223"/>
      <c r="Z30" s="224" t="s">
        <v>163</v>
      </c>
      <c r="AA30" s="247">
        <f t="shared" si="27"/>
        <v>0</v>
      </c>
      <c r="AB30" s="342">
        <f t="shared" si="28"/>
        <v>0</v>
      </c>
      <c r="AC30" s="342">
        <f>IF(P30&gt;0,((P30*$AB$14)+$N30),IF(P30=0,AB30))</f>
        <v>0</v>
      </c>
      <c r="AD30" s="341">
        <f>IF(Q30&gt;0,SUM($N30:$Q30),SUM($N30:$Q30))</f>
        <v>0</v>
      </c>
      <c r="AF30" s="228"/>
      <c r="AG30" s="228"/>
      <c r="AH30" s="228"/>
      <c r="AI30" s="228"/>
    </row>
    <row r="31" spans="1:35" s="210" customFormat="1" ht="27.75" customHeight="1" x14ac:dyDescent="0.25">
      <c r="A31" s="201" t="s">
        <v>24</v>
      </c>
      <c r="B31" s="214" t="s">
        <v>5</v>
      </c>
      <c r="C31" s="215"/>
      <c r="D31" s="241">
        <f>IFERROR(SUM(D32:D33),"*")</f>
        <v>0</v>
      </c>
      <c r="E31" s="244"/>
      <c r="F31" s="241">
        <f>IFERROR(SUM(F32:F33),"*")</f>
        <v>0</v>
      </c>
      <c r="G31" s="215"/>
      <c r="H31" s="206" t="str">
        <f t="shared" si="19"/>
        <v>*</v>
      </c>
      <c r="I31" s="215"/>
      <c r="J31" s="241">
        <f>IFERROR(SUM(J32:J33),"*")</f>
        <v>0</v>
      </c>
      <c r="K31" s="215"/>
      <c r="L31" s="206" t="str">
        <f t="shared" si="20"/>
        <v>*</v>
      </c>
      <c r="M31" s="215"/>
      <c r="N31" s="241">
        <f>IFERROR(SUM(N32:N33),"*")</f>
        <v>0</v>
      </c>
      <c r="O31" s="241">
        <f>IFERROR(SUM(O32:O33),"*")</f>
        <v>0</v>
      </c>
      <c r="P31" s="241">
        <f>IFERROR(SUM(P32:P33),"*")</f>
        <v>0</v>
      </c>
      <c r="Q31" s="241">
        <f>IFERROR(SUM(Q32:Q33),"*")</f>
        <v>0</v>
      </c>
      <c r="R31" s="244"/>
      <c r="S31" s="241">
        <f>HLOOKUP($S$3,$Z$16:$AD$33,16,0)</f>
        <v>0</v>
      </c>
      <c r="T31" s="215"/>
      <c r="U31" s="206" t="str">
        <f t="shared" si="21"/>
        <v>*</v>
      </c>
      <c r="W31" s="245"/>
      <c r="X31" s="246"/>
      <c r="Y31" s="223"/>
      <c r="Z31" s="224" t="s">
        <v>5</v>
      </c>
      <c r="AA31" s="247">
        <f t="shared" si="22"/>
        <v>0</v>
      </c>
      <c r="AB31" s="248">
        <f t="shared" si="23"/>
        <v>0</v>
      </c>
      <c r="AC31" s="249">
        <f>IF(P31&gt;0,((P31*$AC$14)+$O31+$N31),0)</f>
        <v>0</v>
      </c>
      <c r="AD31" s="249">
        <f>IF(Q31&gt;0,SUM($N31:$Q31),0)</f>
        <v>0</v>
      </c>
      <c r="AF31" s="228"/>
      <c r="AG31" s="228"/>
      <c r="AH31" s="228"/>
      <c r="AI31" s="228"/>
    </row>
    <row r="32" spans="1:35" s="210" customFormat="1" ht="27.75" customHeight="1" x14ac:dyDescent="0.25">
      <c r="A32" s="201" t="s">
        <v>23</v>
      </c>
      <c r="B32" s="255" t="s">
        <v>20</v>
      </c>
      <c r="C32" s="256">
        <v>510017</v>
      </c>
      <c r="D32" s="250"/>
      <c r="E32" s="257"/>
      <c r="F32" s="250"/>
      <c r="G32" s="215"/>
      <c r="H32" s="206" t="str">
        <f t="shared" si="19"/>
        <v>*</v>
      </c>
      <c r="I32" s="215"/>
      <c r="J32" s="251"/>
      <c r="K32" s="215"/>
      <c r="L32" s="206" t="str">
        <f t="shared" si="20"/>
        <v>*</v>
      </c>
      <c r="M32" s="215"/>
      <c r="N32" s="252"/>
      <c r="O32" s="252"/>
      <c r="P32" s="252"/>
      <c r="Q32" s="252"/>
      <c r="R32" s="258"/>
      <c r="S32" s="220">
        <f>HLOOKUP($S$3,$Z$16:$AD$33,17,0)</f>
        <v>0</v>
      </c>
      <c r="T32" s="215"/>
      <c r="U32" s="206" t="str">
        <f t="shared" si="21"/>
        <v>*</v>
      </c>
      <c r="W32" s="245"/>
      <c r="X32" s="254"/>
      <c r="Y32" s="223"/>
      <c r="Z32" s="224" t="s">
        <v>20</v>
      </c>
      <c r="AA32" s="247">
        <f t="shared" si="22"/>
        <v>0</v>
      </c>
      <c r="AB32" s="342">
        <f>IF(O32&gt;0,((O32*$AB$14)+$N32),IF(O32=0,AA32))</f>
        <v>0</v>
      </c>
      <c r="AC32" s="341">
        <f>IF(P32&gt;0,((P32*$AC$14)+$O32+$N32),IF(P32=0,AB32))</f>
        <v>0</v>
      </c>
      <c r="AD32" s="341">
        <f>IF(Q32&gt;0,SUM($N32:$Q32),IF(Q32=0,SUM(N32:Q32)))</f>
        <v>0</v>
      </c>
      <c r="AF32" s="228"/>
      <c r="AG32" s="228"/>
      <c r="AH32" s="228"/>
      <c r="AI32" s="228"/>
    </row>
    <row r="33" spans="1:35" s="210" customFormat="1" ht="27.75" customHeight="1" x14ac:dyDescent="0.25">
      <c r="A33" s="201" t="s">
        <v>23</v>
      </c>
      <c r="B33" s="255" t="s">
        <v>6</v>
      </c>
      <c r="C33" s="215"/>
      <c r="D33" s="259"/>
      <c r="E33" s="257">
        <v>50000</v>
      </c>
      <c r="F33" s="250"/>
      <c r="G33" s="215"/>
      <c r="H33" s="206" t="str">
        <f t="shared" si="19"/>
        <v>*</v>
      </c>
      <c r="I33" s="215"/>
      <c r="J33" s="251"/>
      <c r="K33" s="215"/>
      <c r="L33" s="260" t="str">
        <f t="shared" si="20"/>
        <v>*</v>
      </c>
      <c r="M33" s="215"/>
      <c r="N33" s="252"/>
      <c r="O33" s="252"/>
      <c r="P33" s="252"/>
      <c r="Q33" s="252"/>
      <c r="R33" s="258"/>
      <c r="S33" s="220">
        <f>HLOOKUP($S$3,$Z$16:$AD$33,18,0)</f>
        <v>0</v>
      </c>
      <c r="T33" s="215"/>
      <c r="U33" s="206" t="str">
        <f t="shared" si="21"/>
        <v>*</v>
      </c>
      <c r="W33" s="245"/>
      <c r="X33" s="254"/>
      <c r="Y33" s="223"/>
      <c r="Z33" s="224" t="s">
        <v>6</v>
      </c>
      <c r="AA33" s="247">
        <f>IF(N33&gt;0,(N33*$AA$14),0)</f>
        <v>0</v>
      </c>
      <c r="AB33" s="249">
        <f>IF(O33&gt;0,SUM($N33:$Q33),AA33)</f>
        <v>0</v>
      </c>
      <c r="AC33" s="249">
        <f>IF(P33&gt;0,SUM($N33:$Q33),AB33)</f>
        <v>0</v>
      </c>
      <c r="AD33" s="249">
        <f>IF(Q33&gt;0,SUM($N33:$Q33),AC33)</f>
        <v>0</v>
      </c>
      <c r="AF33" s="228"/>
      <c r="AG33" s="228"/>
      <c r="AH33" s="228"/>
      <c r="AI33" s="228"/>
    </row>
    <row r="34" spans="1:35" s="43" customFormat="1" ht="35.1" customHeight="1" x14ac:dyDescent="0.3">
      <c r="A34" s="44" t="s">
        <v>25</v>
      </c>
      <c r="B34" s="88" t="s">
        <v>3</v>
      </c>
      <c r="C34" s="89"/>
      <c r="D34" s="89"/>
      <c r="E34" s="89"/>
      <c r="F34" s="89"/>
      <c r="G34" s="89"/>
      <c r="H34" s="89"/>
      <c r="I34" s="89"/>
      <c r="J34" s="89"/>
      <c r="K34" s="89"/>
      <c r="L34" s="89"/>
      <c r="M34" s="89"/>
      <c r="N34" s="89"/>
      <c r="O34" s="89"/>
      <c r="P34" s="89"/>
      <c r="Q34" s="89"/>
      <c r="R34" s="89"/>
      <c r="S34" s="173"/>
      <c r="T34" s="89"/>
      <c r="U34" s="90"/>
      <c r="W34" s="193"/>
      <c r="X34" s="188"/>
      <c r="Y34" s="46"/>
      <c r="Z34" s="171"/>
      <c r="AA34" s="168"/>
      <c r="AB34" s="169"/>
      <c r="AC34" s="170"/>
      <c r="AD34" s="170"/>
      <c r="AF34" s="182"/>
      <c r="AG34" s="182"/>
      <c r="AH34" s="182"/>
      <c r="AI34" s="182"/>
    </row>
    <row r="35" spans="1:35" s="210" customFormat="1" ht="27.75" customHeight="1" x14ac:dyDescent="0.25">
      <c r="A35" s="201" t="s">
        <v>24</v>
      </c>
      <c r="B35" s="214" t="s">
        <v>22</v>
      </c>
      <c r="C35" s="215"/>
      <c r="D35" s="229"/>
      <c r="E35" s="230"/>
      <c r="F35" s="229"/>
      <c r="G35" s="231"/>
      <c r="H35" s="206" t="str">
        <f t="shared" ref="H35" si="30">IFERROR((F35-D35)/D35,"*")</f>
        <v>*</v>
      </c>
      <c r="I35" s="232"/>
      <c r="J35" s="233"/>
      <c r="K35" s="232"/>
      <c r="L35" s="206" t="str">
        <f>IFERROR((J35-F35)/F35,"*")</f>
        <v>*</v>
      </c>
      <c r="M35" s="231"/>
      <c r="N35" s="229"/>
      <c r="O35" s="229"/>
      <c r="P35" s="229"/>
      <c r="Q35" s="229"/>
      <c r="R35" s="230"/>
      <c r="S35" s="234">
        <f ca="1">OFFSET($M35,0,$W35,1,1)</f>
        <v>0</v>
      </c>
      <c r="T35" s="231"/>
      <c r="U35" s="206" t="str">
        <f t="shared" ref="U35:U36" ca="1" si="31">IFERROR((S35-J35)/J35,"*")</f>
        <v>*</v>
      </c>
      <c r="W35" s="235">
        <f t="shared" ref="W35:W38" si="32">COUNT(N35:Q35)</f>
        <v>0</v>
      </c>
      <c r="X35" s="236"/>
      <c r="Y35" s="223"/>
      <c r="Z35" s="224"/>
      <c r="AA35" s="237"/>
      <c r="AB35" s="238"/>
      <c r="AC35" s="239"/>
      <c r="AD35" s="239"/>
      <c r="AF35" s="240"/>
      <c r="AG35" s="240"/>
      <c r="AH35" s="240"/>
      <c r="AI35" s="240"/>
    </row>
    <row r="36" spans="1:35" s="210" customFormat="1" ht="27.75" customHeight="1" x14ac:dyDescent="0.25">
      <c r="A36" s="201" t="s">
        <v>24</v>
      </c>
      <c r="B36" s="214" t="s">
        <v>115</v>
      </c>
      <c r="C36" s="215"/>
      <c r="D36" s="229"/>
      <c r="E36" s="230"/>
      <c r="F36" s="229"/>
      <c r="G36" s="231"/>
      <c r="H36" s="206" t="str">
        <f t="shared" ref="H36" si="33">IFERROR((F36-D36)/D36,"*")</f>
        <v>*</v>
      </c>
      <c r="I36" s="231"/>
      <c r="J36" s="229"/>
      <c r="K36" s="231"/>
      <c r="L36" s="206" t="str">
        <f>IFERROR((J36-F36)/F36,"*")</f>
        <v>*</v>
      </c>
      <c r="M36" s="231"/>
      <c r="N36" s="229"/>
      <c r="O36" s="229"/>
      <c r="P36" s="229"/>
      <c r="Q36" s="229"/>
      <c r="R36" s="230"/>
      <c r="S36" s="234">
        <f ca="1">OFFSET($M36,0,$W36,1,1)</f>
        <v>0</v>
      </c>
      <c r="T36" s="231"/>
      <c r="U36" s="206" t="str">
        <f t="shared" ca="1" si="31"/>
        <v>*</v>
      </c>
      <c r="W36" s="235">
        <f t="shared" si="32"/>
        <v>0</v>
      </c>
      <c r="X36" s="236"/>
      <c r="Y36" s="223"/>
      <c r="Z36" s="444"/>
      <c r="AA36" s="237"/>
      <c r="AB36" s="238"/>
      <c r="AC36" s="239"/>
      <c r="AD36" s="239"/>
      <c r="AF36" s="240"/>
      <c r="AG36" s="240"/>
      <c r="AH36" s="240"/>
      <c r="AI36" s="240"/>
    </row>
    <row r="37" spans="1:35" s="43" customFormat="1" ht="35.1" customHeight="1" x14ac:dyDescent="0.3">
      <c r="A37" s="44" t="s">
        <v>25</v>
      </c>
      <c r="B37" s="88" t="s">
        <v>11</v>
      </c>
      <c r="C37" s="89"/>
      <c r="D37" s="89"/>
      <c r="E37" s="89"/>
      <c r="F37" s="89"/>
      <c r="G37" s="89"/>
      <c r="H37" s="89"/>
      <c r="I37" s="89"/>
      <c r="J37" s="89"/>
      <c r="K37" s="89"/>
      <c r="L37" s="89"/>
      <c r="M37" s="89"/>
      <c r="N37" s="89"/>
      <c r="O37" s="89"/>
      <c r="P37" s="89"/>
      <c r="Q37" s="89"/>
      <c r="R37" s="89"/>
      <c r="S37" s="173"/>
      <c r="T37" s="89"/>
      <c r="U37" s="90"/>
      <c r="W37" s="193"/>
      <c r="X37" s="188"/>
      <c r="Y37" s="46"/>
      <c r="Z37" s="171"/>
      <c r="AA37" s="168"/>
      <c r="AB37" s="169"/>
      <c r="AC37" s="170"/>
      <c r="AD37" s="170"/>
      <c r="AF37" s="182"/>
      <c r="AG37" s="182"/>
      <c r="AH37" s="182"/>
      <c r="AI37" s="182"/>
    </row>
    <row r="38" spans="1:35" s="210" customFormat="1" ht="27.75" customHeight="1" thickBot="1" x14ac:dyDescent="0.3">
      <c r="A38" s="201" t="s">
        <v>23</v>
      </c>
      <c r="B38" s="214" t="s">
        <v>13</v>
      </c>
      <c r="C38" s="215"/>
      <c r="D38" s="216"/>
      <c r="E38" s="217"/>
      <c r="F38" s="216"/>
      <c r="G38" s="215"/>
      <c r="H38" s="206" t="str">
        <f>IFERROR((F38-D38)/D38,"*")</f>
        <v>*</v>
      </c>
      <c r="I38" s="215"/>
      <c r="J38" s="218"/>
      <c r="K38" s="215"/>
      <c r="L38" s="206" t="str">
        <f>IFERROR((J38-F38)/F38,"*")</f>
        <v>*</v>
      </c>
      <c r="M38" s="215"/>
      <c r="N38" s="216"/>
      <c r="O38" s="216"/>
      <c r="P38" s="216"/>
      <c r="Q38" s="216"/>
      <c r="R38" s="219">
        <v>68078015</v>
      </c>
      <c r="S38" s="220">
        <f ca="1">OFFSET($M38,0,$W38,1,1)</f>
        <v>0</v>
      </c>
      <c r="T38" s="215"/>
      <c r="U38" s="206" t="str">
        <f ca="1">IFERROR((S38-J38)/J38,"*")</f>
        <v>*</v>
      </c>
      <c r="W38" s="221">
        <f t="shared" si="32"/>
        <v>0</v>
      </c>
      <c r="X38" s="222"/>
      <c r="Y38" s="223"/>
      <c r="Z38" s="224"/>
      <c r="AA38" s="225"/>
      <c r="AB38" s="226"/>
      <c r="AC38" s="227"/>
      <c r="AD38" s="227"/>
      <c r="AF38" s="228"/>
      <c r="AG38" s="228"/>
      <c r="AH38" s="228"/>
      <c r="AI38" s="228"/>
    </row>
    <row r="39" spans="1:35" s="43" customFormat="1" ht="35.1" customHeight="1" x14ac:dyDescent="0.3">
      <c r="A39" s="47" t="s">
        <v>25</v>
      </c>
      <c r="B39" s="88" t="s">
        <v>16</v>
      </c>
      <c r="C39" s="91"/>
      <c r="D39" s="92"/>
      <c r="E39" s="91"/>
      <c r="F39" s="92"/>
      <c r="G39" s="91"/>
      <c r="H39" s="93"/>
      <c r="I39" s="91"/>
      <c r="J39" s="92"/>
      <c r="K39" s="91"/>
      <c r="L39" s="93"/>
      <c r="M39" s="91"/>
      <c r="N39" s="92"/>
      <c r="O39" s="92"/>
      <c r="P39" s="92"/>
      <c r="Q39" s="92"/>
      <c r="R39" s="91"/>
      <c r="S39" s="94"/>
      <c r="T39" s="91"/>
      <c r="U39" s="95"/>
      <c r="X39" s="189"/>
      <c r="Y39" s="46"/>
      <c r="Z39" s="46"/>
      <c r="AA39" s="46"/>
      <c r="AB39" s="46"/>
      <c r="AC39" s="45"/>
      <c r="AD39" s="45"/>
    </row>
    <row r="40" spans="1:35" s="209" customFormat="1" ht="27.75" customHeight="1" x14ac:dyDescent="0.25">
      <c r="A40" s="201" t="s">
        <v>23</v>
      </c>
      <c r="B40" s="202" t="s">
        <v>93</v>
      </c>
      <c r="C40" s="203"/>
      <c r="D40" s="204"/>
      <c r="E40" s="205"/>
      <c r="F40" s="204"/>
      <c r="G40" s="205"/>
      <c r="H40" s="206" t="str">
        <f>IFERROR((F40-D40)/D40,"*")</f>
        <v>*</v>
      </c>
      <c r="I40" s="205"/>
      <c r="J40" s="204"/>
      <c r="K40" s="205"/>
      <c r="L40" s="206" t="str">
        <f>IFERROR((J40-F40)/F40,"*")</f>
        <v>*</v>
      </c>
      <c r="M40" s="205"/>
      <c r="N40" s="207"/>
      <c r="O40" s="207"/>
      <c r="P40" s="207"/>
      <c r="Q40" s="207"/>
      <c r="R40" s="205"/>
      <c r="S40" s="208">
        <f>IFERROR(SUM(N$40:Q$40),"*")</f>
        <v>0</v>
      </c>
      <c r="T40" s="205"/>
      <c r="U40" s="206" t="str">
        <f>IFERROR((S40-J40)/J40,"*")</f>
        <v>*</v>
      </c>
      <c r="W40" s="210"/>
      <c r="X40" s="211"/>
      <c r="Y40" s="212"/>
      <c r="Z40" s="212"/>
      <c r="AA40" s="212"/>
      <c r="AB40" s="212"/>
      <c r="AC40" s="213"/>
      <c r="AD40" s="213"/>
    </row>
    <row r="41" spans="1:35" s="209" customFormat="1" ht="27.75" customHeight="1" x14ac:dyDescent="0.25">
      <c r="A41" s="201" t="s">
        <v>23</v>
      </c>
      <c r="B41" s="202" t="s">
        <v>139</v>
      </c>
      <c r="C41" s="203"/>
      <c r="D41" s="204"/>
      <c r="E41" s="205"/>
      <c r="F41" s="204"/>
      <c r="G41" s="205"/>
      <c r="H41" s="206" t="str">
        <f>IFERROR((F41-D41)/D41,"*")</f>
        <v>*</v>
      </c>
      <c r="I41" s="205"/>
      <c r="J41" s="204"/>
      <c r="K41" s="205"/>
      <c r="L41" s="206" t="str">
        <f>IFERROR((J41-F41)/F41,"*")</f>
        <v>*</v>
      </c>
      <c r="M41" s="205"/>
      <c r="N41" s="207"/>
      <c r="O41" s="207"/>
      <c r="P41" s="207"/>
      <c r="Q41" s="207"/>
      <c r="R41" s="205"/>
      <c r="S41" s="208" t="str">
        <f>IFERROR(AVERAGE(N$41:Q$41),"*")</f>
        <v>*</v>
      </c>
      <c r="T41" s="205"/>
      <c r="U41" s="206" t="str">
        <f>IFERROR((S41-J41)/J41,"*")</f>
        <v>*</v>
      </c>
      <c r="W41" s="210"/>
      <c r="X41" s="211"/>
      <c r="Y41" s="212"/>
      <c r="Z41" s="212"/>
      <c r="AA41" s="212"/>
      <c r="AB41" s="212"/>
      <c r="AC41" s="213"/>
      <c r="AD41" s="213"/>
    </row>
    <row r="42" spans="1:35" ht="18.75" x14ac:dyDescent="0.3">
      <c r="B42" s="74" t="s">
        <v>179</v>
      </c>
      <c r="C42" s="75"/>
      <c r="D42" s="75"/>
      <c r="E42" s="75"/>
      <c r="F42" s="75"/>
      <c r="G42" s="75"/>
      <c r="H42" s="75"/>
      <c r="I42" s="75"/>
      <c r="J42" s="75"/>
      <c r="K42" s="75"/>
      <c r="L42" s="75"/>
      <c r="M42" s="75"/>
      <c r="N42" s="75"/>
      <c r="O42" s="75"/>
      <c r="P42" s="75"/>
      <c r="Q42" s="75"/>
      <c r="R42" s="75"/>
      <c r="S42" s="75"/>
      <c r="T42" s="75"/>
      <c r="U42" s="75"/>
      <c r="X42" s="190"/>
    </row>
    <row r="43" spans="1:35" ht="18.75" x14ac:dyDescent="0.3">
      <c r="B43" s="591" t="s">
        <v>137</v>
      </c>
      <c r="C43" s="591"/>
      <c r="D43" s="591"/>
      <c r="E43" s="591"/>
      <c r="F43" s="591"/>
      <c r="G43" s="591"/>
      <c r="H43" s="591"/>
      <c r="I43" s="591"/>
      <c r="J43" s="591"/>
      <c r="K43" s="591"/>
      <c r="L43" s="591"/>
      <c r="M43" s="591"/>
      <c r="N43" s="591"/>
      <c r="O43" s="591"/>
      <c r="P43" s="75"/>
      <c r="Q43" s="75"/>
      <c r="R43" s="75"/>
      <c r="S43" s="75"/>
      <c r="T43" s="75"/>
      <c r="U43" s="75"/>
      <c r="X43" s="190"/>
    </row>
    <row r="44" spans="1:35" ht="22.5" customHeight="1" x14ac:dyDescent="0.25">
      <c r="B44" s="591" t="s">
        <v>200</v>
      </c>
      <c r="C44" s="591"/>
      <c r="D44" s="591"/>
      <c r="E44" s="591"/>
      <c r="F44" s="591"/>
      <c r="G44" s="591"/>
      <c r="H44" s="591"/>
      <c r="I44" s="591"/>
      <c r="J44" s="591"/>
      <c r="K44" s="591"/>
      <c r="L44" s="591"/>
      <c r="M44" s="591"/>
      <c r="N44" s="591"/>
      <c r="O44" s="591"/>
      <c r="P44" s="591"/>
      <c r="Q44" s="591"/>
      <c r="R44" s="591"/>
      <c r="S44" s="591"/>
      <c r="T44" s="591"/>
      <c r="U44" s="591"/>
    </row>
    <row r="45" spans="1:35" ht="2.1" customHeight="1" x14ac:dyDescent="0.25">
      <c r="A45" s="76"/>
      <c r="B45" s="77"/>
      <c r="C45" s="78"/>
      <c r="D45" s="78"/>
      <c r="E45" s="78"/>
      <c r="F45" s="78"/>
      <c r="G45" s="78"/>
      <c r="H45" s="78"/>
      <c r="I45" s="78"/>
      <c r="J45" s="78"/>
      <c r="K45" s="78"/>
      <c r="L45" s="78"/>
      <c r="M45" s="78"/>
      <c r="N45" s="78"/>
      <c r="O45" s="78"/>
      <c r="P45" s="78"/>
      <c r="Q45" s="78"/>
      <c r="R45" s="78"/>
      <c r="S45" s="78"/>
      <c r="T45" s="78"/>
      <c r="U45" s="78"/>
    </row>
    <row r="46" spans="1:35" s="4" customFormat="1" ht="46.5" customHeight="1" x14ac:dyDescent="0.25">
      <c r="A46" s="79"/>
      <c r="B46" s="588" t="s">
        <v>95</v>
      </c>
      <c r="C46" s="589"/>
      <c r="D46" s="589"/>
      <c r="E46" s="589"/>
      <c r="F46" s="589"/>
      <c r="G46" s="589"/>
      <c r="H46" s="589"/>
      <c r="I46" s="589"/>
      <c r="J46" s="589"/>
      <c r="K46" s="589"/>
      <c r="L46" s="589"/>
      <c r="M46" s="589"/>
      <c r="N46" s="589"/>
      <c r="O46" s="589"/>
      <c r="P46" s="589"/>
      <c r="Q46" s="589"/>
      <c r="R46" s="589"/>
      <c r="S46" s="589"/>
      <c r="T46" s="589"/>
      <c r="U46" s="589"/>
      <c r="Y46" s="5"/>
      <c r="Z46" s="5"/>
      <c r="AA46" s="5"/>
      <c r="AB46" s="5"/>
      <c r="AC46" s="80"/>
      <c r="AD46" s="80"/>
    </row>
    <row r="47" spans="1:35" x14ac:dyDescent="0.25">
      <c r="B47" s="56"/>
      <c r="D47" s="59"/>
      <c r="F47" s="59"/>
      <c r="J47" s="59"/>
    </row>
    <row r="48" spans="1:35" x14ac:dyDescent="0.25">
      <c r="B48" s="57"/>
      <c r="D48" s="61"/>
      <c r="E48" s="62"/>
      <c r="F48" s="61"/>
      <c r="G48" s="62"/>
      <c r="H48" s="62"/>
      <c r="I48" s="62"/>
      <c r="J48" s="61"/>
      <c r="K48" s="62"/>
      <c r="L48" s="62"/>
      <c r="M48" s="62"/>
      <c r="N48" s="61"/>
      <c r="O48" s="61"/>
      <c r="P48" s="61"/>
      <c r="Q48" s="61"/>
    </row>
    <row r="50" spans="10:10" x14ac:dyDescent="0.25">
      <c r="J50" s="59"/>
    </row>
    <row r="51" spans="10:10" x14ac:dyDescent="0.25">
      <c r="J51" s="60"/>
    </row>
  </sheetData>
  <mergeCells count="18">
    <mergeCell ref="B2:U2"/>
    <mergeCell ref="B1:U1"/>
    <mergeCell ref="B6:U6"/>
    <mergeCell ref="B8:U8"/>
    <mergeCell ref="B5:U5"/>
    <mergeCell ref="S3:U3"/>
    <mergeCell ref="B3:P3"/>
    <mergeCell ref="Q4:U4"/>
    <mergeCell ref="B4:P4"/>
    <mergeCell ref="B7:G7"/>
    <mergeCell ref="Z11:Z14"/>
    <mergeCell ref="AA11:AD13"/>
    <mergeCell ref="Z3:Z6"/>
    <mergeCell ref="AA3:AD5"/>
    <mergeCell ref="B46:U46"/>
    <mergeCell ref="N9:S9"/>
    <mergeCell ref="B43:O43"/>
    <mergeCell ref="B44:U44"/>
  </mergeCells>
  <dataValidations count="2">
    <dataValidation type="list" allowBlank="1" showInputMessage="1" showErrorMessage="1" sqref="S3:U3" xr:uid="{2D2C38E1-0B09-4C63-BA48-DB7935DC0CA1}">
      <formula1>$N$10:$Q$10</formula1>
    </dataValidation>
    <dataValidation type="list" allowBlank="1" showInputMessage="1" showErrorMessage="1" sqref="Q3" xr:uid="{F7D246DB-4725-BD41-89F1-0FB289679307}">
      <formula1>$AA$6:$AM$6</formula1>
    </dataValidation>
  </dataValidations>
  <hyperlinks>
    <hyperlink ref="H7" r:id="rId1" display="our linked FAQ document HERE." xr:uid="{790C1C76-54BE-4447-8D9B-6A46243ADCF2}"/>
  </hyperlinks>
  <printOptions horizontalCentered="1"/>
  <pageMargins left="0.25" right="0.25" top="0.5" bottom="0.5" header="0" footer="0.25"/>
  <pageSetup scale="44" orientation="landscape" horizontalDpi="4000" verticalDpi="4000" r:id="rId2"/>
  <headerFooter>
    <oddFooter>&amp;L&amp;"Helvetica,Regular"&amp;12&amp;K000000© Educe, Inc.&amp;C&amp;"Helvetica,Regular"&amp;12&amp;K000000&amp;P of &amp;N&amp;R&amp;"Calibri,Regular"&amp;K000000&amp;A</oddFooter>
  </headerFooter>
  <colBreaks count="1" manualBreakCount="1">
    <brk id="19" max="1048575" man="1"/>
  </colBreaks>
  <ignoredErrors>
    <ignoredError sqref="N25:Q25 J25 F25 D25 F28 D28 J28 N28:Q28" unlockedFormula="1"/>
    <ignoredError sqref="W38" formulaRange="1"/>
  </ignoredError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O69"/>
  <sheetViews>
    <sheetView showGridLines="0" zoomScale="80" zoomScaleNormal="80" zoomScalePageLayoutView="150" workbookViewId="0">
      <pane xSplit="1" topLeftCell="B1" activePane="topRight" state="frozen"/>
      <selection pane="topRight" activeCell="AN58" sqref="AN58"/>
    </sheetView>
  </sheetViews>
  <sheetFormatPr defaultColWidth="8.7109375" defaultRowHeight="15" x14ac:dyDescent="0.25"/>
  <cols>
    <col min="1" max="1" width="2.28515625" style="138" customWidth="1"/>
    <col min="2" max="2" width="47.28515625" style="4" customWidth="1"/>
    <col min="3" max="3" width="17.28515625" style="4" customWidth="1"/>
    <col min="4" max="5" width="16.140625" style="4" customWidth="1"/>
    <col min="6" max="6" width="16.7109375" style="161" customWidth="1"/>
    <col min="7" max="7" width="2.140625" style="161" customWidth="1"/>
    <col min="8" max="8" width="17.7109375" style="160" customWidth="1"/>
    <col min="9" max="9" width="4" style="161" customWidth="1"/>
    <col min="10" max="10" width="10.7109375" style="161" customWidth="1"/>
    <col min="11" max="11" width="21.42578125" style="160" customWidth="1"/>
    <col min="12" max="12" width="18.28515625" style="161" customWidth="1"/>
    <col min="13" max="13" width="4" style="161" customWidth="1"/>
    <col min="14" max="14" width="12.7109375" style="161" customWidth="1"/>
    <col min="15" max="15" width="6.42578125" style="161" hidden="1" customWidth="1"/>
    <col min="16" max="16" width="42.140625" style="26" hidden="1" customWidth="1"/>
    <col min="17" max="17" width="13.7109375" style="160" hidden="1" customWidth="1"/>
    <col min="18" max="18" width="16" style="160" hidden="1" customWidth="1"/>
    <col min="19" max="19" width="29.7109375" style="160" hidden="1" customWidth="1"/>
    <col min="20" max="23" width="20.42578125" style="160" hidden="1" customWidth="1"/>
    <col min="24" max="24" width="13.28515625" style="4" hidden="1" customWidth="1"/>
    <col min="25" max="25" width="0.28515625" style="4" hidden="1" customWidth="1"/>
    <col min="26" max="26" width="27.42578125" style="4" hidden="1" customWidth="1"/>
    <col min="27" max="27" width="11.7109375" style="4" hidden="1" customWidth="1"/>
    <col min="28" max="28" width="13" style="4" hidden="1" customWidth="1"/>
    <col min="29" max="29" width="11.42578125" style="4" hidden="1" customWidth="1"/>
    <col min="30" max="30" width="10.85546875" style="4" hidden="1" customWidth="1"/>
    <col min="31" max="31" width="10.7109375" style="4" hidden="1" customWidth="1"/>
    <col min="32" max="32" width="12.42578125" style="4" hidden="1" customWidth="1"/>
    <col min="33" max="33" width="12.7109375" style="4" hidden="1" customWidth="1"/>
    <col min="34" max="36" width="8.7109375" style="4" hidden="1" customWidth="1"/>
    <col min="37" max="39" width="8.7109375" style="4" customWidth="1"/>
    <col min="40" max="16384" width="8.7109375" style="4"/>
  </cols>
  <sheetData>
    <row r="1" spans="1:40" ht="45" customHeight="1" x14ac:dyDescent="0.25">
      <c r="B1" s="139" t="s">
        <v>96</v>
      </c>
      <c r="C1" s="140"/>
      <c r="D1" s="140"/>
      <c r="E1" s="140"/>
      <c r="F1" s="140"/>
      <c r="G1" s="140"/>
      <c r="H1" s="141"/>
      <c r="I1" s="141"/>
      <c r="J1" s="141"/>
      <c r="K1" s="141"/>
      <c r="L1" s="141"/>
      <c r="M1" s="141"/>
      <c r="N1" s="141"/>
      <c r="O1" s="141"/>
      <c r="P1" s="141"/>
      <c r="Q1" s="141"/>
      <c r="R1" s="141"/>
      <c r="S1" s="141"/>
      <c r="T1" s="141"/>
      <c r="U1" s="141"/>
      <c r="V1" s="324"/>
      <c r="W1" s="324"/>
      <c r="X1" s="141"/>
      <c r="Y1" s="141"/>
      <c r="AB1" s="80"/>
      <c r="AC1" s="5"/>
      <c r="AD1" s="5"/>
      <c r="AE1" s="5"/>
      <c r="AF1" s="5"/>
      <c r="AG1" s="5"/>
      <c r="AH1" s="5"/>
      <c r="AI1" s="5"/>
      <c r="AJ1" s="5"/>
      <c r="AK1" s="5"/>
      <c r="AL1" s="5"/>
      <c r="AM1" s="80"/>
      <c r="AN1" s="80"/>
    </row>
    <row r="2" spans="1:40" ht="20.100000000000001" customHeight="1" x14ac:dyDescent="0.25">
      <c r="B2" s="420" t="s">
        <v>91</v>
      </c>
      <c r="C2" s="142"/>
      <c r="D2" s="142"/>
      <c r="E2" s="142"/>
      <c r="F2" s="164"/>
      <c r="G2" s="164"/>
      <c r="H2" s="142"/>
      <c r="I2" s="142"/>
      <c r="J2" s="164"/>
      <c r="K2" s="142"/>
      <c r="L2" s="164"/>
      <c r="M2" s="142"/>
      <c r="N2" s="164"/>
      <c r="O2" s="426"/>
      <c r="P2" s="445"/>
      <c r="Q2" s="143"/>
      <c r="R2" s="143"/>
      <c r="S2" s="143"/>
      <c r="T2" s="143"/>
      <c r="U2" s="143"/>
      <c r="V2" s="325"/>
      <c r="W2" s="325"/>
      <c r="X2" s="143"/>
      <c r="Y2" s="143"/>
      <c r="AB2" s="80"/>
      <c r="AC2" s="5"/>
      <c r="AD2" s="5"/>
      <c r="AE2" s="5"/>
      <c r="AF2" s="5"/>
      <c r="AG2" s="5"/>
      <c r="AH2" s="5"/>
      <c r="AI2" s="5"/>
      <c r="AJ2" s="5"/>
      <c r="AK2" s="5"/>
      <c r="AL2" s="5"/>
      <c r="AM2" s="80"/>
      <c r="AN2" s="80"/>
    </row>
    <row r="3" spans="1:40" ht="19.350000000000001" customHeight="1" x14ac:dyDescent="0.25">
      <c r="B3" s="421" t="s">
        <v>101</v>
      </c>
      <c r="C3" s="132"/>
      <c r="D3" s="132"/>
      <c r="E3" s="132"/>
      <c r="F3" s="132"/>
      <c r="G3" s="132"/>
      <c r="H3" s="132"/>
      <c r="I3" s="132"/>
      <c r="J3" s="132"/>
      <c r="K3" s="132"/>
      <c r="L3" s="132"/>
      <c r="M3" s="132"/>
      <c r="N3" s="132"/>
      <c r="O3" s="132"/>
      <c r="P3" s="144"/>
      <c r="Q3" s="144"/>
      <c r="R3" s="144"/>
      <c r="S3" s="144"/>
      <c r="T3" s="144"/>
      <c r="U3" s="144"/>
      <c r="V3" s="326"/>
      <c r="W3" s="326"/>
      <c r="X3" s="144"/>
      <c r="Y3" s="144"/>
      <c r="AB3" s="80"/>
      <c r="AC3" s="5"/>
      <c r="AD3" s="5"/>
      <c r="AE3" s="5"/>
      <c r="AF3" s="5"/>
      <c r="AG3" s="5"/>
      <c r="AH3" s="5"/>
      <c r="AI3" s="5"/>
      <c r="AJ3" s="5"/>
      <c r="AK3" s="5"/>
      <c r="AL3" s="5"/>
      <c r="AM3" s="80"/>
      <c r="AN3" s="80"/>
    </row>
    <row r="4" spans="1:40" ht="19.350000000000001" customHeight="1" x14ac:dyDescent="0.25">
      <c r="B4" s="422" t="s">
        <v>194</v>
      </c>
      <c r="C4" s="132"/>
      <c r="D4" s="132"/>
      <c r="E4" s="132"/>
      <c r="F4" s="132"/>
      <c r="G4" s="132"/>
      <c r="H4" s="132"/>
      <c r="I4" s="132"/>
      <c r="J4" s="132"/>
      <c r="K4" s="132"/>
      <c r="L4" s="132"/>
      <c r="M4" s="132"/>
      <c r="N4" s="132"/>
      <c r="O4" s="132"/>
      <c r="P4" s="144"/>
      <c r="Q4" s="144"/>
      <c r="R4" s="144"/>
      <c r="S4" s="144"/>
      <c r="T4" s="144"/>
      <c r="U4" s="144"/>
      <c r="V4" s="326"/>
      <c r="W4" s="326"/>
      <c r="X4" s="144"/>
      <c r="Y4" s="144"/>
      <c r="AB4" s="80"/>
      <c r="AC4" s="5"/>
      <c r="AD4" s="5"/>
      <c r="AE4" s="5"/>
      <c r="AF4" s="5"/>
      <c r="AG4" s="5"/>
      <c r="AH4" s="5"/>
      <c r="AI4" s="5"/>
      <c r="AJ4" s="5"/>
      <c r="AK4" s="5"/>
      <c r="AL4" s="5"/>
      <c r="AM4" s="80"/>
      <c r="AN4" s="80"/>
    </row>
    <row r="5" spans="1:40" ht="19.350000000000001" customHeight="1" x14ac:dyDescent="0.25">
      <c r="B5" s="422" t="s">
        <v>165</v>
      </c>
      <c r="C5" s="132"/>
      <c r="D5" s="132"/>
      <c r="E5" s="132"/>
      <c r="F5" s="132"/>
      <c r="G5" s="132"/>
      <c r="H5" s="132"/>
      <c r="I5" s="132"/>
      <c r="J5" s="132"/>
      <c r="K5" s="178"/>
      <c r="L5" s="132"/>
      <c r="M5" s="178"/>
      <c r="N5" s="132"/>
      <c r="O5" s="132"/>
      <c r="P5" s="144"/>
      <c r="Q5" s="144"/>
      <c r="R5" s="144"/>
      <c r="S5" s="144"/>
      <c r="T5" s="144"/>
      <c r="U5" s="144"/>
      <c r="V5" s="326"/>
      <c r="W5" s="571" t="s">
        <v>201</v>
      </c>
      <c r="X5" s="144"/>
      <c r="Y5" s="144"/>
      <c r="AB5" s="80"/>
      <c r="AC5" s="5"/>
      <c r="AD5" s="5"/>
      <c r="AE5" s="5"/>
      <c r="AF5" s="5"/>
      <c r="AG5" s="5"/>
      <c r="AH5" s="5"/>
      <c r="AI5" s="5"/>
      <c r="AJ5" s="5"/>
      <c r="AK5" s="5"/>
      <c r="AL5" s="5"/>
      <c r="AM5" s="80"/>
      <c r="AN5" s="80"/>
    </row>
    <row r="6" spans="1:40" ht="7.35" customHeight="1" x14ac:dyDescent="0.25">
      <c r="B6" s="145"/>
      <c r="C6" s="145"/>
      <c r="D6" s="145"/>
      <c r="E6" s="145"/>
      <c r="F6" s="145"/>
      <c r="G6" s="145"/>
      <c r="H6" s="145"/>
      <c r="I6" s="145"/>
      <c r="J6" s="145"/>
      <c r="K6" s="145"/>
      <c r="L6" s="145"/>
      <c r="M6" s="145"/>
      <c r="N6" s="145"/>
      <c r="O6" s="145"/>
      <c r="P6" s="144"/>
      <c r="Q6" s="144"/>
      <c r="R6" s="144"/>
      <c r="S6" s="144"/>
      <c r="T6" s="144"/>
      <c r="U6" s="144"/>
      <c r="V6" s="326"/>
      <c r="W6" s="326"/>
      <c r="X6" s="144" t="s">
        <v>43</v>
      </c>
      <c r="Y6" s="144"/>
      <c r="AB6" s="80"/>
      <c r="AC6" s="5"/>
      <c r="AD6" s="5"/>
      <c r="AE6" s="5"/>
      <c r="AF6" s="5"/>
      <c r="AG6" s="5"/>
      <c r="AH6" s="5"/>
      <c r="AI6" s="5"/>
      <c r="AJ6" s="5"/>
      <c r="AK6" s="5"/>
      <c r="AL6" s="5"/>
      <c r="AM6" s="80"/>
      <c r="AN6" s="80"/>
    </row>
    <row r="7" spans="1:40" ht="37.5" customHeight="1" x14ac:dyDescent="0.25">
      <c r="B7" s="602" t="s">
        <v>14</v>
      </c>
      <c r="C7" s="610">
        <f>'Step 1 Inputs &amp; Historical'!D10</f>
        <v>2020</v>
      </c>
      <c r="D7" s="610">
        <f>'Step 1 Inputs &amp; Historical'!F10</f>
        <v>2021</v>
      </c>
      <c r="E7" s="610">
        <f>'Step 1 Inputs &amp; Historical'!J10</f>
        <v>2022</v>
      </c>
      <c r="F7" s="618" t="str">
        <f>E7+1&amp;" Estimated Annual Total"</f>
        <v>2023 Estimated Annual Total</v>
      </c>
      <c r="G7" s="165"/>
      <c r="H7" s="618" t="str">
        <f>'Step 1 Inputs &amp; Historical'!Q3&amp;" Goals"</f>
        <v>2023 Goals</v>
      </c>
      <c r="I7" s="612" t="s">
        <v>41</v>
      </c>
      <c r="J7" s="613"/>
      <c r="K7" s="616" t="s">
        <v>29</v>
      </c>
      <c r="L7" s="174" t="s">
        <v>31</v>
      </c>
      <c r="M7" s="606" t="str">
        <f>E7+1&amp;" Est. Annual % to Benchmark"</f>
        <v>2023 Est. Annual % to Benchmark</v>
      </c>
      <c r="N7" s="607"/>
      <c r="O7" s="427"/>
      <c r="P7" s="144"/>
      <c r="Q7" s="604" t="s">
        <v>39</v>
      </c>
      <c r="R7" s="604" t="s">
        <v>36</v>
      </c>
      <c r="S7" s="604" t="s">
        <v>37</v>
      </c>
      <c r="T7" s="660" t="s">
        <v>198</v>
      </c>
      <c r="U7" s="660" t="s">
        <v>195</v>
      </c>
      <c r="V7" s="620" t="s">
        <v>196</v>
      </c>
      <c r="W7" s="620" t="s">
        <v>197</v>
      </c>
      <c r="X7" s="4" t="s">
        <v>42</v>
      </c>
    </row>
    <row r="8" spans="1:40" ht="34.5" customHeight="1" x14ac:dyDescent="0.25">
      <c r="B8" s="603"/>
      <c r="C8" s="611"/>
      <c r="D8" s="611"/>
      <c r="E8" s="611"/>
      <c r="F8" s="619"/>
      <c r="G8" s="166"/>
      <c r="H8" s="619"/>
      <c r="I8" s="614"/>
      <c r="J8" s="615"/>
      <c r="K8" s="617"/>
      <c r="L8" s="176"/>
      <c r="M8" s="608"/>
      <c r="N8" s="609"/>
      <c r="O8" s="427"/>
      <c r="Q8" s="605"/>
      <c r="R8" s="605"/>
      <c r="S8" s="605"/>
      <c r="T8" s="661" t="s">
        <v>38</v>
      </c>
      <c r="U8" s="661" t="s">
        <v>38</v>
      </c>
      <c r="V8" s="621" t="s">
        <v>38</v>
      </c>
      <c r="W8" s="621" t="s">
        <v>38</v>
      </c>
      <c r="X8" s="4" t="s">
        <v>37</v>
      </c>
    </row>
    <row r="9" spans="1:40" s="290" customFormat="1" ht="18" customHeight="1" x14ac:dyDescent="0.25">
      <c r="A9" s="282"/>
      <c r="B9" s="419" t="s">
        <v>10</v>
      </c>
      <c r="C9" s="304"/>
      <c r="D9" s="304"/>
      <c r="E9" s="304"/>
      <c r="F9" s="285"/>
      <c r="G9" s="286"/>
      <c r="H9" s="287"/>
      <c r="I9" s="287"/>
      <c r="J9" s="286"/>
      <c r="K9" s="287"/>
      <c r="L9" s="305"/>
      <c r="M9" s="287"/>
      <c r="N9" s="288"/>
      <c r="O9" s="428"/>
      <c r="P9" s="283" t="s">
        <v>54</v>
      </c>
      <c r="Q9" s="306"/>
      <c r="R9" s="306"/>
      <c r="S9" s="306"/>
      <c r="T9" s="312"/>
      <c r="U9" s="312"/>
      <c r="V9" s="327"/>
      <c r="W9" s="327"/>
      <c r="X9" s="290" t="s">
        <v>198</v>
      </c>
    </row>
    <row r="10" spans="1:40" ht="16.350000000000001" customHeight="1" x14ac:dyDescent="0.25">
      <c r="A10" s="138" t="s">
        <v>52</v>
      </c>
      <c r="B10" s="129" t="s">
        <v>124</v>
      </c>
      <c r="C10" s="352">
        <f>'Step 1 Inputs &amp; Historical'!D12</f>
        <v>0</v>
      </c>
      <c r="D10" s="352">
        <f>'Step 1 Inputs &amp; Historical'!F12</f>
        <v>0</v>
      </c>
      <c r="E10" s="352">
        <f>'Step 1 Inputs &amp; Historical'!J12</f>
        <v>0</v>
      </c>
      <c r="F10" s="353">
        <f ca="1">'Step 1 Inputs &amp; Historical'!S12</f>
        <v>1</v>
      </c>
      <c r="G10" s="354"/>
      <c r="H10" s="355"/>
      <c r="I10" s="356"/>
      <c r="J10" s="357" t="str">
        <f ca="1">IFERROR(F10/H10,"*")</f>
        <v>*</v>
      </c>
      <c r="K10" s="355"/>
      <c r="L10" s="352">
        <f ca="1">OFFSET(P10,0,$X$17,1,1)</f>
        <v>1</v>
      </c>
      <c r="M10" s="358"/>
      <c r="N10" s="359">
        <f ca="1">IFERROR(F10/L10,"*")</f>
        <v>1</v>
      </c>
      <c r="O10" s="429"/>
      <c r="P10" s="101" t="s">
        <v>55</v>
      </c>
      <c r="Q10" s="542">
        <v>1</v>
      </c>
      <c r="R10" s="542">
        <v>1</v>
      </c>
      <c r="S10" s="542">
        <v>2</v>
      </c>
      <c r="T10" s="543">
        <v>4</v>
      </c>
      <c r="U10" s="543">
        <v>8</v>
      </c>
      <c r="V10" s="561">
        <v>12</v>
      </c>
      <c r="W10" s="561">
        <v>12</v>
      </c>
      <c r="X10" s="4" t="s">
        <v>195</v>
      </c>
    </row>
    <row r="11" spans="1:40" ht="16.350000000000001" customHeight="1" x14ac:dyDescent="0.25">
      <c r="A11" s="138" t="s">
        <v>52</v>
      </c>
      <c r="B11" s="129" t="s">
        <v>53</v>
      </c>
      <c r="C11" s="360">
        <f>IFERROR(SUM('Step 1 Inputs &amp; Historical'!D12:D14),"*")</f>
        <v>0</v>
      </c>
      <c r="D11" s="360">
        <f>IFERROR(SUM('Step 1 Inputs &amp; Historical'!F12:F14),"*")</f>
        <v>0</v>
      </c>
      <c r="E11" s="360">
        <f>IFERROR(SUM('Step 1 Inputs &amp; Historical'!J12:J14),"*")</f>
        <v>0</v>
      </c>
      <c r="F11" s="353">
        <f ca="1">IFERROR(SUM('Step 1 Inputs &amp; Historical'!S12:S14),"*")</f>
        <v>2</v>
      </c>
      <c r="G11" s="361"/>
      <c r="H11" s="355"/>
      <c r="I11" s="356"/>
      <c r="J11" s="362" t="str">
        <f ca="1">IFERROR(F11/H11,"*")</f>
        <v>*</v>
      </c>
      <c r="K11" s="355"/>
      <c r="L11" s="352">
        <f ca="1">OFFSET(P11,0,$X$17,1,1)</f>
        <v>1.8</v>
      </c>
      <c r="M11" s="358"/>
      <c r="N11" s="359">
        <f ca="1">IFERROR(F11/L11,"*")</f>
        <v>1.1111111111111112</v>
      </c>
      <c r="O11" s="429"/>
      <c r="P11" s="101" t="s">
        <v>53</v>
      </c>
      <c r="Q11" s="542">
        <v>1.8</v>
      </c>
      <c r="R11" s="542">
        <v>3</v>
      </c>
      <c r="S11" s="542">
        <v>5</v>
      </c>
      <c r="T11" s="543">
        <v>6</v>
      </c>
      <c r="U11" s="543">
        <v>13</v>
      </c>
      <c r="V11" s="561">
        <v>20</v>
      </c>
      <c r="W11" s="561">
        <v>26</v>
      </c>
      <c r="X11" s="4" t="s">
        <v>196</v>
      </c>
    </row>
    <row r="12" spans="1:40" s="290" customFormat="1" ht="16.350000000000001" customHeight="1" x14ac:dyDescent="0.25">
      <c r="A12" s="282"/>
      <c r="B12" s="419" t="s">
        <v>78</v>
      </c>
      <c r="C12" s="291"/>
      <c r="D12" s="291"/>
      <c r="E12" s="291"/>
      <c r="F12" s="303"/>
      <c r="G12" s="295"/>
      <c r="H12" s="296"/>
      <c r="I12" s="296"/>
      <c r="J12" s="295"/>
      <c r="K12" s="296"/>
      <c r="L12" s="291"/>
      <c r="M12" s="296"/>
      <c r="N12" s="297"/>
      <c r="O12" s="430"/>
      <c r="P12" s="283" t="s">
        <v>78</v>
      </c>
      <c r="Q12" s="298"/>
      <c r="R12" s="298"/>
      <c r="S12" s="298"/>
      <c r="T12" s="313"/>
      <c r="U12" s="313"/>
      <c r="V12" s="328"/>
      <c r="W12" s="328"/>
      <c r="X12" s="4" t="s">
        <v>197</v>
      </c>
    </row>
    <row r="13" spans="1:40" ht="16.350000000000001" customHeight="1" x14ac:dyDescent="0.25">
      <c r="A13" s="138" t="s">
        <v>50</v>
      </c>
      <c r="B13" s="129" t="s">
        <v>188</v>
      </c>
      <c r="C13" s="363">
        <f>IFERROR('Step 1 Inputs &amp; Historical'!D16,"*")</f>
        <v>0</v>
      </c>
      <c r="D13" s="363">
        <f>IFERROR('Step 1 Inputs &amp; Historical'!F16,"*")</f>
        <v>0</v>
      </c>
      <c r="E13" s="363">
        <f>IFERROR('Step 1 Inputs &amp; Historical'!J16,"*")</f>
        <v>0</v>
      </c>
      <c r="F13" s="364">
        <f>IFERROR('Step 1 Inputs &amp; Historical'!$S$16,"*")</f>
        <v>0</v>
      </c>
      <c r="G13" s="363"/>
      <c r="H13" s="365"/>
      <c r="I13" s="358"/>
      <c r="J13" s="362" t="str">
        <f t="shared" ref="J13:J26" si="0">IFERROR(F13/H13,"*")</f>
        <v>*</v>
      </c>
      <c r="K13" s="366"/>
      <c r="L13" s="367">
        <f t="shared" ref="L13:L26" ca="1" si="1">OFFSET(P13,0,$X$17,1,1)</f>
        <v>224558</v>
      </c>
      <c r="M13" s="358"/>
      <c r="N13" s="359">
        <f t="shared" ref="N13" ca="1" si="2">IFERROR(F13/L13,"*")</f>
        <v>0</v>
      </c>
      <c r="O13" s="429"/>
      <c r="P13" s="527" t="s">
        <v>191</v>
      </c>
      <c r="Q13" s="533">
        <v>224558</v>
      </c>
      <c r="R13" s="533">
        <v>415396</v>
      </c>
      <c r="S13" s="533">
        <v>758428</v>
      </c>
      <c r="T13" s="532">
        <v>1559930</v>
      </c>
      <c r="U13" s="532">
        <v>4016950</v>
      </c>
      <c r="V13" s="557">
        <v>5821390</v>
      </c>
      <c r="W13" s="557">
        <v>8494873</v>
      </c>
    </row>
    <row r="14" spans="1:40" ht="16.350000000000001" customHeight="1" x14ac:dyDescent="0.25">
      <c r="B14" s="129" t="s">
        <v>159</v>
      </c>
      <c r="C14" s="367">
        <f>'Step 1 Inputs &amp; Historical'!D17</f>
        <v>0</v>
      </c>
      <c r="D14" s="367">
        <f>'Step 1 Inputs &amp; Historical'!F17</f>
        <v>0</v>
      </c>
      <c r="E14" s="367">
        <f>'Step 1 Inputs &amp; Historical'!J17</f>
        <v>0</v>
      </c>
      <c r="F14" s="368">
        <f>'Step 1 Inputs &amp; Historical'!S17</f>
        <v>0</v>
      </c>
      <c r="G14" s="380"/>
      <c r="H14" s="371"/>
      <c r="I14" s="358"/>
      <c r="J14" s="362" t="str">
        <f t="shared" ref="J14:J15" si="3">IFERROR(F14/H14,"*")</f>
        <v>*</v>
      </c>
      <c r="K14" s="371"/>
      <c r="L14" s="367" t="str">
        <f t="shared" ca="1" si="1"/>
        <v>n/a</v>
      </c>
      <c r="M14" s="358"/>
      <c r="N14" s="359" t="str">
        <f t="shared" ref="N14:N15" ca="1" si="4">IFERROR(F14/L14,"*")</f>
        <v>*</v>
      </c>
      <c r="O14" s="429"/>
      <c r="P14" s="101" t="s">
        <v>159</v>
      </c>
      <c r="Q14" s="63" t="s">
        <v>57</v>
      </c>
      <c r="R14" s="63" t="s">
        <v>57</v>
      </c>
      <c r="S14" s="63" t="s">
        <v>57</v>
      </c>
      <c r="T14" s="316" t="s">
        <v>57</v>
      </c>
      <c r="U14" s="316" t="s">
        <v>57</v>
      </c>
      <c r="V14" s="331" t="s">
        <v>57</v>
      </c>
      <c r="W14" s="331" t="s">
        <v>57</v>
      </c>
    </row>
    <row r="15" spans="1:40" ht="16.350000000000001" customHeight="1" x14ac:dyDescent="0.25">
      <c r="A15" s="138" t="s">
        <v>50</v>
      </c>
      <c r="B15" s="129" t="s">
        <v>189</v>
      </c>
      <c r="C15" s="363">
        <f>'Step 1 Inputs &amp; Historical'!D18</f>
        <v>0</v>
      </c>
      <c r="D15" s="363">
        <f>'Step 1 Inputs &amp; Historical'!F18</f>
        <v>0</v>
      </c>
      <c r="E15" s="363">
        <f>'Step 1 Inputs &amp; Historical'!J18</f>
        <v>0</v>
      </c>
      <c r="F15" s="363">
        <f>'Step 1 Inputs &amp; Historical'!S18</f>
        <v>0</v>
      </c>
      <c r="G15" s="363"/>
      <c r="H15" s="528">
        <f>IFERROR(H13-H14,"*")</f>
        <v>0</v>
      </c>
      <c r="I15" s="358"/>
      <c r="J15" s="362" t="str">
        <f t="shared" si="3"/>
        <v>*</v>
      </c>
      <c r="K15" s="366"/>
      <c r="L15" s="367">
        <f t="shared" ca="1" si="1"/>
        <v>224558</v>
      </c>
      <c r="M15" s="358"/>
      <c r="N15" s="359">
        <f t="shared" ca="1" si="4"/>
        <v>0</v>
      </c>
      <c r="O15" s="429"/>
      <c r="P15" s="527" t="s">
        <v>190</v>
      </c>
      <c r="Q15" s="573">
        <f>$Q$13</f>
        <v>224558</v>
      </c>
      <c r="R15" s="573">
        <f>$R$13</f>
        <v>415396</v>
      </c>
      <c r="S15" s="573">
        <f>$S$13</f>
        <v>758428</v>
      </c>
      <c r="T15" s="574">
        <f>$T$13</f>
        <v>1559930</v>
      </c>
      <c r="U15" s="574">
        <f>$U$13</f>
        <v>4016950</v>
      </c>
      <c r="V15" s="575">
        <f>$V$13</f>
        <v>5821390</v>
      </c>
      <c r="W15" s="575">
        <f>$W$13</f>
        <v>8494873</v>
      </c>
    </row>
    <row r="16" spans="1:40" ht="16.350000000000001" customHeight="1" x14ac:dyDescent="0.25">
      <c r="A16" s="138" t="s">
        <v>50</v>
      </c>
      <c r="B16" s="129" t="s">
        <v>2</v>
      </c>
      <c r="C16" s="367">
        <f>'Step 1 Inputs &amp; Historical'!D27</f>
        <v>0</v>
      </c>
      <c r="D16" s="367">
        <f>'Step 1 Inputs &amp; Historical'!F27</f>
        <v>0</v>
      </c>
      <c r="E16" s="367">
        <f>'Step 1 Inputs &amp; Historical'!J27</f>
        <v>0</v>
      </c>
      <c r="F16" s="368">
        <f>IFERROR('Step 1 Inputs &amp; Historical'!$S$27,"*")</f>
        <v>0</v>
      </c>
      <c r="G16" s="369"/>
      <c r="H16" s="370">
        <f>IFERROR(H17+H21,"*")</f>
        <v>0</v>
      </c>
      <c r="I16" s="358"/>
      <c r="J16" s="362" t="str">
        <f t="shared" si="0"/>
        <v>*</v>
      </c>
      <c r="K16" s="370">
        <f>+K17+K21</f>
        <v>0</v>
      </c>
      <c r="L16" s="367">
        <f t="shared" ca="1" si="1"/>
        <v>183490</v>
      </c>
      <c r="M16" s="358"/>
      <c r="N16" s="359">
        <f t="shared" ref="N16:N26" ca="1" si="5">IFERROR(F16/L16,"*")</f>
        <v>0</v>
      </c>
      <c r="O16" s="429"/>
      <c r="P16" s="101" t="s">
        <v>2</v>
      </c>
      <c r="Q16" s="536">
        <f t="shared" ref="Q16:W16" si="6">Q17+Q21</f>
        <v>183490</v>
      </c>
      <c r="R16" s="536">
        <f t="shared" si="6"/>
        <v>324018</v>
      </c>
      <c r="S16" s="536">
        <f t="shared" si="6"/>
        <v>656854</v>
      </c>
      <c r="T16" s="537">
        <f t="shared" si="6"/>
        <v>1077556</v>
      </c>
      <c r="U16" s="537">
        <f t="shared" si="6"/>
        <v>2821586</v>
      </c>
      <c r="V16" s="538">
        <f t="shared" si="6"/>
        <v>4262541</v>
      </c>
      <c r="W16" s="538">
        <f t="shared" si="6"/>
        <v>6130551</v>
      </c>
      <c r="X16" s="147"/>
    </row>
    <row r="17" spans="1:33" ht="16.350000000000001" customHeight="1" x14ac:dyDescent="0.25">
      <c r="A17" s="138" t="s">
        <v>50</v>
      </c>
      <c r="B17" s="129" t="s">
        <v>60</v>
      </c>
      <c r="C17" s="367">
        <f>'Step 1 Inputs &amp; Historical'!D28</f>
        <v>0</v>
      </c>
      <c r="D17" s="367">
        <f>'Step 1 Inputs &amp; Historical'!F28</f>
        <v>0</v>
      </c>
      <c r="E17" s="367">
        <f>'Step 1 Inputs &amp; Historical'!J28</f>
        <v>0</v>
      </c>
      <c r="F17" s="368">
        <f>IFERROR('Step 1 Inputs &amp; Historical'!$S$28,"*")</f>
        <v>0</v>
      </c>
      <c r="G17" s="369"/>
      <c r="H17" s="371"/>
      <c r="I17" s="358"/>
      <c r="J17" s="362" t="str">
        <f t="shared" si="0"/>
        <v>*</v>
      </c>
      <c r="K17" s="371"/>
      <c r="L17" s="367">
        <f t="shared" ca="1" si="1"/>
        <v>118458</v>
      </c>
      <c r="M17" s="358"/>
      <c r="N17" s="359">
        <f t="shared" ca="1" si="5"/>
        <v>0</v>
      </c>
      <c r="O17" s="429"/>
      <c r="P17" s="101" t="s">
        <v>60</v>
      </c>
      <c r="Q17" s="534">
        <v>118458</v>
      </c>
      <c r="R17" s="534">
        <v>211228</v>
      </c>
      <c r="S17" s="534">
        <v>323509</v>
      </c>
      <c r="T17" s="531">
        <v>542627</v>
      </c>
      <c r="U17" s="531">
        <v>1409275</v>
      </c>
      <c r="V17" s="558">
        <v>2101831</v>
      </c>
      <c r="W17" s="558">
        <v>3019074</v>
      </c>
      <c r="X17" s="566">
        <v>1</v>
      </c>
      <c r="Z17" s="4" t="s">
        <v>199</v>
      </c>
    </row>
    <row r="18" spans="1:33" ht="16.350000000000001" customHeight="1" x14ac:dyDescent="0.25">
      <c r="B18" s="372" t="s">
        <v>162</v>
      </c>
      <c r="C18" s="367">
        <f>'Step 1 Inputs &amp; Historical'!D29</f>
        <v>0</v>
      </c>
      <c r="D18" s="367">
        <f>'Step 1 Inputs &amp; Historical'!F29</f>
        <v>0</v>
      </c>
      <c r="E18" s="367">
        <f>'Step 1 Inputs &amp; Historical'!J29</f>
        <v>0</v>
      </c>
      <c r="F18" s="373">
        <f>'Step 1 Inputs &amp; Historical'!S29</f>
        <v>0</v>
      </c>
      <c r="G18" s="369"/>
      <c r="H18" s="371"/>
      <c r="I18" s="358"/>
      <c r="J18" s="362" t="str">
        <f t="shared" si="0"/>
        <v>*</v>
      </c>
      <c r="K18" s="371"/>
      <c r="L18" s="367" t="str">
        <f t="shared" ca="1" si="1"/>
        <v>n/a</v>
      </c>
      <c r="M18" s="358"/>
      <c r="N18" s="359" t="str">
        <f t="shared" ca="1" si="5"/>
        <v>*</v>
      </c>
      <c r="O18" s="429"/>
      <c r="P18" s="345" t="s">
        <v>162</v>
      </c>
      <c r="Q18" s="423" t="s">
        <v>57</v>
      </c>
      <c r="R18" s="423" t="s">
        <v>57</v>
      </c>
      <c r="S18" s="423" t="s">
        <v>57</v>
      </c>
      <c r="T18" s="424" t="s">
        <v>57</v>
      </c>
      <c r="U18" s="424" t="s">
        <v>57</v>
      </c>
      <c r="V18" s="425" t="s">
        <v>57</v>
      </c>
      <c r="W18" s="425" t="s">
        <v>57</v>
      </c>
      <c r="X18" s="148"/>
    </row>
    <row r="19" spans="1:33" ht="16.350000000000001" customHeight="1" x14ac:dyDescent="0.25">
      <c r="B19" s="372" t="s">
        <v>163</v>
      </c>
      <c r="C19" s="367">
        <f>'Step 1 Inputs &amp; Historical'!D30</f>
        <v>0</v>
      </c>
      <c r="D19" s="367">
        <f>'Step 1 Inputs &amp; Historical'!F30</f>
        <v>0</v>
      </c>
      <c r="E19" s="367">
        <f>'Step 1 Inputs &amp; Historical'!J30</f>
        <v>0</v>
      </c>
      <c r="F19" s="373">
        <f>'Step 1 Inputs &amp; Historical'!S30</f>
        <v>0</v>
      </c>
      <c r="G19" s="369"/>
      <c r="H19" s="371"/>
      <c r="I19" s="358"/>
      <c r="J19" s="362" t="str">
        <f t="shared" si="0"/>
        <v>*</v>
      </c>
      <c r="K19" s="371"/>
      <c r="L19" s="367" t="str">
        <f t="shared" ca="1" si="1"/>
        <v>n/a</v>
      </c>
      <c r="M19" s="358"/>
      <c r="N19" s="359" t="str">
        <f t="shared" ca="1" si="5"/>
        <v>*</v>
      </c>
      <c r="O19" s="429"/>
      <c r="P19" s="345" t="s">
        <v>163</v>
      </c>
      <c r="Q19" s="423" t="s">
        <v>57</v>
      </c>
      <c r="R19" s="423" t="s">
        <v>57</v>
      </c>
      <c r="S19" s="423" t="s">
        <v>57</v>
      </c>
      <c r="T19" s="424" t="s">
        <v>57</v>
      </c>
      <c r="U19" s="424" t="s">
        <v>57</v>
      </c>
      <c r="V19" s="425" t="s">
        <v>57</v>
      </c>
      <c r="W19" s="425" t="s">
        <v>57</v>
      </c>
      <c r="X19" s="148"/>
    </row>
    <row r="20" spans="1:33" ht="16.350000000000001" customHeight="1" x14ac:dyDescent="0.25">
      <c r="A20" s="138" t="s">
        <v>50</v>
      </c>
      <c r="B20" s="129" t="s">
        <v>64</v>
      </c>
      <c r="C20" s="374" t="str">
        <f>IFERROR(C17/C13,"*")</f>
        <v>*</v>
      </c>
      <c r="D20" s="374" t="str">
        <f>IFERROR(D17/D13,"*")</f>
        <v>*</v>
      </c>
      <c r="E20" s="374" t="str">
        <f>IFERROR(E17/E13,"*")</f>
        <v>*</v>
      </c>
      <c r="F20" s="375" t="str">
        <f>IFERROR(F17/F13,"*")</f>
        <v>*</v>
      </c>
      <c r="G20" s="374"/>
      <c r="H20" s="376" t="str">
        <f>IFERROR(H17/H13,"*")</f>
        <v>*</v>
      </c>
      <c r="I20" s="358"/>
      <c r="J20" s="362" t="str">
        <f t="shared" si="0"/>
        <v>*</v>
      </c>
      <c r="K20" s="376" t="str">
        <f>IFERROR(K17/K13,"*")</f>
        <v>*</v>
      </c>
      <c r="L20" s="377">
        <f t="shared" ca="1" si="1"/>
        <v>0.52800000000000002</v>
      </c>
      <c r="M20" s="358"/>
      <c r="N20" s="359" t="str">
        <f t="shared" ca="1" si="5"/>
        <v>*</v>
      </c>
      <c r="O20" s="429"/>
      <c r="P20" s="149" t="s">
        <v>64</v>
      </c>
      <c r="Q20" s="53">
        <v>0.52800000000000002</v>
      </c>
      <c r="R20" s="53">
        <v>0.50800000000000001</v>
      </c>
      <c r="S20" s="53">
        <v>0.42699999999999999</v>
      </c>
      <c r="T20" s="314">
        <v>0.34699999999999998</v>
      </c>
      <c r="U20" s="314">
        <v>0.34699999999999998</v>
      </c>
      <c r="V20" s="329">
        <v>0.34899999999999998</v>
      </c>
      <c r="W20" s="329">
        <v>0.34899999999999998</v>
      </c>
    </row>
    <row r="21" spans="1:33" ht="16.350000000000001" customHeight="1" x14ac:dyDescent="0.25">
      <c r="A21" s="138" t="s">
        <v>50</v>
      </c>
      <c r="B21" s="129" t="s">
        <v>84</v>
      </c>
      <c r="C21" s="378">
        <f>SUM(C22:C23)</f>
        <v>0</v>
      </c>
      <c r="D21" s="378">
        <f>SUM(D22:D23)</f>
        <v>0</v>
      </c>
      <c r="E21" s="378">
        <f>SUM(E22:E23)</f>
        <v>0</v>
      </c>
      <c r="F21" s="368">
        <f>IFERROR('Step 1 Inputs &amp; Historical'!$S$31,"*")</f>
        <v>0</v>
      </c>
      <c r="G21" s="378"/>
      <c r="H21" s="379">
        <f>IFERROR(SUM(H22:H23),"*")</f>
        <v>0</v>
      </c>
      <c r="I21" s="358"/>
      <c r="J21" s="362" t="str">
        <f t="shared" si="0"/>
        <v>*</v>
      </c>
      <c r="K21" s="379">
        <f>SUM(K22:K23)</f>
        <v>0</v>
      </c>
      <c r="L21" s="367">
        <f t="shared" ca="1" si="1"/>
        <v>65032</v>
      </c>
      <c r="M21" s="358"/>
      <c r="N21" s="359">
        <f t="shared" ca="1" si="5"/>
        <v>0</v>
      </c>
      <c r="O21" s="429"/>
      <c r="P21" s="101" t="s">
        <v>84</v>
      </c>
      <c r="Q21" s="535">
        <f>SUM(Q22:Q23)</f>
        <v>65032</v>
      </c>
      <c r="R21" s="535">
        <f>SUM(R22:R23)</f>
        <v>112790</v>
      </c>
      <c r="S21" s="535">
        <f>SUM(S22:S23)</f>
        <v>333345</v>
      </c>
      <c r="T21" s="535">
        <f t="shared" ref="T21:W21" si="7">SUM(T22:T23)</f>
        <v>534929</v>
      </c>
      <c r="U21" s="535">
        <f t="shared" si="7"/>
        <v>1412311</v>
      </c>
      <c r="V21" s="535">
        <f t="shared" si="7"/>
        <v>2160710</v>
      </c>
      <c r="W21" s="569">
        <f t="shared" si="7"/>
        <v>3111477</v>
      </c>
      <c r="Y21" s="150"/>
      <c r="Z21" s="150"/>
      <c r="AA21" s="150" t="s">
        <v>111</v>
      </c>
      <c r="AB21" s="150" t="s">
        <v>112</v>
      </c>
      <c r="AC21" s="150" t="s">
        <v>113</v>
      </c>
      <c r="AD21" s="150" t="s">
        <v>198</v>
      </c>
      <c r="AE21" s="150" t="s">
        <v>195</v>
      </c>
      <c r="AF21" s="150" t="s">
        <v>196</v>
      </c>
      <c r="AG21" s="150" t="s">
        <v>197</v>
      </c>
    </row>
    <row r="22" spans="1:33" ht="16.350000000000001" customHeight="1" x14ac:dyDescent="0.25">
      <c r="A22" s="138" t="s">
        <v>50</v>
      </c>
      <c r="B22" s="129" t="s">
        <v>8</v>
      </c>
      <c r="C22" s="367">
        <f>'Step 1 Inputs &amp; Historical'!D32</f>
        <v>0</v>
      </c>
      <c r="D22" s="367">
        <f>'Step 1 Inputs &amp; Historical'!F32</f>
        <v>0</v>
      </c>
      <c r="E22" s="367">
        <f>('Step 1 Inputs &amp; Historical'!J32)</f>
        <v>0</v>
      </c>
      <c r="F22" s="368">
        <f>'Step 1 Inputs &amp; Historical'!S32</f>
        <v>0</v>
      </c>
      <c r="G22" s="380"/>
      <c r="H22" s="371"/>
      <c r="I22" s="358"/>
      <c r="J22" s="362" t="str">
        <f t="shared" si="0"/>
        <v>*</v>
      </c>
      <c r="K22" s="371"/>
      <c r="L22" s="367">
        <f t="shared" ca="1" si="1"/>
        <v>25707</v>
      </c>
      <c r="M22" s="358"/>
      <c r="N22" s="359">
        <f t="shared" ca="1" si="5"/>
        <v>0</v>
      </c>
      <c r="O22" s="429"/>
      <c r="P22" s="151" t="s">
        <v>8</v>
      </c>
      <c r="Q22" s="130">
        <f>$AA$32</f>
        <v>25707</v>
      </c>
      <c r="R22" s="130">
        <f>$AB$32</f>
        <v>37599</v>
      </c>
      <c r="S22" s="130">
        <f>$AC$32</f>
        <v>170477</v>
      </c>
      <c r="T22" s="315">
        <f>$AD$32</f>
        <v>263464</v>
      </c>
      <c r="U22" s="315">
        <f>$AE$32</f>
        <v>686088</v>
      </c>
      <c r="V22" s="330">
        <f>$AF$32</f>
        <v>1151331</v>
      </c>
      <c r="W22" s="330">
        <f>$AG$32</f>
        <v>1924123</v>
      </c>
      <c r="Z22" s="4" t="s">
        <v>110</v>
      </c>
    </row>
    <row r="23" spans="1:33" ht="16.350000000000001" customHeight="1" x14ac:dyDescent="0.25">
      <c r="A23" s="138" t="s">
        <v>50</v>
      </c>
      <c r="B23" s="129" t="s">
        <v>9</v>
      </c>
      <c r="C23" s="367">
        <f>'Step 1 Inputs &amp; Historical'!D33</f>
        <v>0</v>
      </c>
      <c r="D23" s="367">
        <f>'Step 1 Inputs &amp; Historical'!F33</f>
        <v>0</v>
      </c>
      <c r="E23" s="367">
        <f>'Step 1 Inputs &amp; Historical'!J33</f>
        <v>0</v>
      </c>
      <c r="F23" s="368">
        <f>'Step 1 Inputs &amp; Historical'!S33</f>
        <v>0</v>
      </c>
      <c r="G23" s="380"/>
      <c r="H23" s="371"/>
      <c r="I23" s="358"/>
      <c r="J23" s="362" t="str">
        <f t="shared" si="0"/>
        <v>*</v>
      </c>
      <c r="K23" s="371"/>
      <c r="L23" s="367">
        <f t="shared" ca="1" si="1"/>
        <v>39325</v>
      </c>
      <c r="M23" s="358"/>
      <c r="N23" s="359">
        <f t="shared" ca="1" si="5"/>
        <v>0</v>
      </c>
      <c r="O23" s="429"/>
      <c r="P23" s="101" t="s">
        <v>9</v>
      </c>
      <c r="Q23" s="567">
        <f>65032-Q22</f>
        <v>39325</v>
      </c>
      <c r="R23" s="567">
        <f>112790-R22</f>
        <v>75191</v>
      </c>
      <c r="S23" s="567">
        <f>333345-S22</f>
        <v>162868</v>
      </c>
      <c r="T23" s="568">
        <f>534929-T22</f>
        <v>271465</v>
      </c>
      <c r="U23" s="568">
        <f>1412311-U22</f>
        <v>726223</v>
      </c>
      <c r="V23" s="569">
        <f>2160710-V22</f>
        <v>1009379</v>
      </c>
      <c r="W23" s="569">
        <f>3111477-W22</f>
        <v>1187354</v>
      </c>
      <c r="Z23" s="4" t="s">
        <v>102</v>
      </c>
    </row>
    <row r="24" spans="1:33" ht="16.350000000000001" customHeight="1" x14ac:dyDescent="0.25">
      <c r="A24" s="138" t="s">
        <v>50</v>
      </c>
      <c r="B24" s="129" t="s">
        <v>65</v>
      </c>
      <c r="C24" s="374" t="str">
        <f>IFERROR(C21/C13,"*")</f>
        <v>*</v>
      </c>
      <c r="D24" s="374" t="str">
        <f>IFERROR(D21/D13,"*")</f>
        <v>*</v>
      </c>
      <c r="E24" s="374" t="str">
        <f>IFERROR(E21/E13,"*")</f>
        <v>*</v>
      </c>
      <c r="F24" s="375" t="str">
        <f>IFERROR(F21/F13,"*")</f>
        <v>*</v>
      </c>
      <c r="G24" s="374"/>
      <c r="H24" s="376" t="str">
        <f>IFERROR(H21/H13,"*")</f>
        <v>*</v>
      </c>
      <c r="I24" s="358"/>
      <c r="J24" s="362" t="str">
        <f t="shared" si="0"/>
        <v>*</v>
      </c>
      <c r="K24" s="376" t="str">
        <f>IFERROR(K21/K13,"*")</f>
        <v>*</v>
      </c>
      <c r="L24" s="377">
        <f t="shared" ca="1" si="1"/>
        <v>0.28960001425021598</v>
      </c>
      <c r="M24" s="358"/>
      <c r="N24" s="359" t="str">
        <f t="shared" ca="1" si="5"/>
        <v>*</v>
      </c>
      <c r="O24" s="429"/>
      <c r="P24" s="152" t="s">
        <v>65</v>
      </c>
      <c r="Q24" s="64">
        <f t="shared" ref="Q24:W24" si="8">Q21/Q13</f>
        <v>0.28960001425021598</v>
      </c>
      <c r="R24" s="64">
        <f t="shared" si="8"/>
        <v>0.27152403971150418</v>
      </c>
      <c r="S24" s="64">
        <f t="shared" si="8"/>
        <v>0.43952095650477041</v>
      </c>
      <c r="T24" s="317">
        <f t="shared" si="8"/>
        <v>0.34291859250094553</v>
      </c>
      <c r="U24" s="317">
        <f t="shared" si="8"/>
        <v>0.35158789628947335</v>
      </c>
      <c r="V24" s="332">
        <f t="shared" si="8"/>
        <v>0.37116736724390564</v>
      </c>
      <c r="W24" s="332">
        <f t="shared" si="8"/>
        <v>0.36627704734373312</v>
      </c>
      <c r="X24" s="153"/>
      <c r="Z24" s="4" t="s">
        <v>103</v>
      </c>
      <c r="AA24" s="4">
        <v>0</v>
      </c>
      <c r="AB24" s="4">
        <v>0</v>
      </c>
      <c r="AC24" s="4">
        <v>8420</v>
      </c>
      <c r="AD24" s="4">
        <v>26500</v>
      </c>
      <c r="AE24" s="4">
        <v>59295</v>
      </c>
      <c r="AF24" s="546">
        <v>101233</v>
      </c>
      <c r="AG24" s="546">
        <v>221249</v>
      </c>
    </row>
    <row r="25" spans="1:33" ht="16.350000000000001" customHeight="1" x14ac:dyDescent="0.25">
      <c r="A25" s="138" t="s">
        <v>50</v>
      </c>
      <c r="B25" s="129" t="s">
        <v>68</v>
      </c>
      <c r="C25" s="381">
        <f>IFERROR(C15-C16,"*")</f>
        <v>0</v>
      </c>
      <c r="D25" s="381">
        <f t="shared" ref="D25:F25" si="9">IFERROR(D15-D16,"*")</f>
        <v>0</v>
      </c>
      <c r="E25" s="381">
        <f t="shared" si="9"/>
        <v>0</v>
      </c>
      <c r="F25" s="381">
        <f t="shared" si="9"/>
        <v>0</v>
      </c>
      <c r="G25" s="381"/>
      <c r="H25" s="382">
        <f>IFERROR(H15-H16,"*")</f>
        <v>0</v>
      </c>
      <c r="I25" s="358"/>
      <c r="J25" s="383" t="str">
        <f t="shared" si="0"/>
        <v>*</v>
      </c>
      <c r="K25" s="384">
        <f>IFERROR(K13-K16,"*")</f>
        <v>0</v>
      </c>
      <c r="L25" s="367">
        <f t="shared" ca="1" si="1"/>
        <v>41068</v>
      </c>
      <c r="M25" s="358"/>
      <c r="N25" s="359">
        <f t="shared" ca="1" si="5"/>
        <v>0</v>
      </c>
      <c r="O25" s="429"/>
      <c r="P25" s="101" t="s">
        <v>68</v>
      </c>
      <c r="Q25" s="533">
        <v>41068</v>
      </c>
      <c r="R25" s="533">
        <v>91378</v>
      </c>
      <c r="S25" s="533">
        <v>101574</v>
      </c>
      <c r="T25" s="532">
        <v>482374</v>
      </c>
      <c r="U25" s="532">
        <v>1195363</v>
      </c>
      <c r="V25" s="557">
        <v>1558850</v>
      </c>
      <c r="W25" s="557">
        <f>W15-W16</f>
        <v>2364322</v>
      </c>
      <c r="X25" s="572"/>
      <c r="Z25" s="4" t="s">
        <v>104</v>
      </c>
      <c r="AA25" s="4">
        <v>0</v>
      </c>
      <c r="AB25" s="4">
        <v>0</v>
      </c>
      <c r="AC25" s="4">
        <v>12869</v>
      </c>
      <c r="AD25" s="4">
        <v>10444</v>
      </c>
      <c r="AE25" s="546">
        <v>69014</v>
      </c>
      <c r="AF25" s="546">
        <v>46243</v>
      </c>
      <c r="AG25" s="546">
        <v>116845</v>
      </c>
    </row>
    <row r="26" spans="1:33" ht="16.350000000000001" customHeight="1" x14ac:dyDescent="0.25">
      <c r="A26" s="138" t="s">
        <v>50</v>
      </c>
      <c r="B26" s="129" t="s">
        <v>69</v>
      </c>
      <c r="C26" s="385" t="str">
        <f>IFERROR(C25/C13,"*")</f>
        <v>*</v>
      </c>
      <c r="D26" s="385" t="str">
        <f>IFERROR(D25/D13,"*")</f>
        <v>*</v>
      </c>
      <c r="E26" s="385" t="str">
        <f>IFERROR(E25/E13,"*")</f>
        <v>*</v>
      </c>
      <c r="F26" s="386" t="str">
        <f>IFERROR(F25/F13,"*")</f>
        <v>*</v>
      </c>
      <c r="G26" s="385"/>
      <c r="H26" s="387" t="str">
        <f>IFERROR(H25/H13,"*")</f>
        <v>*</v>
      </c>
      <c r="I26" s="358"/>
      <c r="J26" s="362" t="str">
        <f t="shared" si="0"/>
        <v>*</v>
      </c>
      <c r="K26" s="387" t="str">
        <f>IFERROR(K25/K13,"*")</f>
        <v>*</v>
      </c>
      <c r="L26" s="377">
        <f t="shared" ca="1" si="1"/>
        <v>0.18288370933121956</v>
      </c>
      <c r="M26" s="358"/>
      <c r="N26" s="359" t="str">
        <f t="shared" ca="1" si="5"/>
        <v>*</v>
      </c>
      <c r="O26" s="429"/>
      <c r="P26" s="101" t="s">
        <v>69</v>
      </c>
      <c r="Q26" s="65">
        <f t="shared" ref="Q26:W26" si="10">Q25/Q13</f>
        <v>0.18288370933121956</v>
      </c>
      <c r="R26" s="65">
        <f t="shared" si="10"/>
        <v>0.2199780450461728</v>
      </c>
      <c r="S26" s="65">
        <f t="shared" si="10"/>
        <v>0.13392701746243546</v>
      </c>
      <c r="T26" s="318">
        <f t="shared" si="10"/>
        <v>0.309227978178508</v>
      </c>
      <c r="U26" s="318">
        <f t="shared" si="10"/>
        <v>0.29757975578486162</v>
      </c>
      <c r="V26" s="333">
        <f t="shared" si="10"/>
        <v>0.26777968835621735</v>
      </c>
      <c r="W26" s="333">
        <f t="shared" si="10"/>
        <v>0.27832340754240825</v>
      </c>
      <c r="Z26" s="4" t="s">
        <v>105</v>
      </c>
      <c r="AA26" s="4">
        <v>9113</v>
      </c>
      <c r="AB26" s="4">
        <v>16125</v>
      </c>
      <c r="AC26" s="4">
        <v>76925</v>
      </c>
      <c r="AD26" s="546">
        <v>116964</v>
      </c>
      <c r="AE26" s="546">
        <v>263242</v>
      </c>
      <c r="AF26" s="546">
        <v>613148</v>
      </c>
      <c r="AG26" s="546">
        <v>962210</v>
      </c>
    </row>
    <row r="27" spans="1:33" s="290" customFormat="1" ht="16.350000000000001" customHeight="1" x14ac:dyDescent="0.25">
      <c r="A27" s="282" t="s">
        <v>50</v>
      </c>
      <c r="B27" s="419" t="s">
        <v>148</v>
      </c>
      <c r="C27" s="291"/>
      <c r="D27" s="291"/>
      <c r="E27" s="291"/>
      <c r="F27" s="292"/>
      <c r="G27" s="293"/>
      <c r="H27" s="294"/>
      <c r="I27" s="294"/>
      <c r="J27" s="295"/>
      <c r="K27" s="296"/>
      <c r="L27" s="291"/>
      <c r="M27" s="291"/>
      <c r="N27" s="297"/>
      <c r="O27" s="430"/>
      <c r="P27" s="283" t="s">
        <v>79</v>
      </c>
      <c r="Q27" s="298"/>
      <c r="R27" s="298"/>
      <c r="S27" s="298"/>
      <c r="T27" s="313"/>
      <c r="U27" s="313"/>
      <c r="V27" s="328"/>
      <c r="W27" s="328"/>
      <c r="Z27" s="290" t="s">
        <v>106</v>
      </c>
      <c r="AA27" s="290">
        <f>SUM(AA24:AA26)</f>
        <v>9113</v>
      </c>
      <c r="AB27" s="290">
        <f>SUM(AB24:AB26)</f>
        <v>16125</v>
      </c>
      <c r="AC27" s="290">
        <f>SUM(AC24:AC26)</f>
        <v>98214</v>
      </c>
      <c r="AD27" s="290">
        <f>SUM(AD24:AD26)</f>
        <v>153908</v>
      </c>
      <c r="AE27" s="290">
        <f t="shared" ref="AE27:AG27" si="11">SUM(AE24:AE26)</f>
        <v>391551</v>
      </c>
      <c r="AF27" s="290">
        <f t="shared" si="11"/>
        <v>760624</v>
      </c>
      <c r="AG27" s="290">
        <f t="shared" si="11"/>
        <v>1300304</v>
      </c>
    </row>
    <row r="28" spans="1:33" ht="16.350000000000001" customHeight="1" x14ac:dyDescent="0.25">
      <c r="A28" s="138" t="s">
        <v>52</v>
      </c>
      <c r="B28" s="388" t="s">
        <v>56</v>
      </c>
      <c r="C28" s="389">
        <f>C13</f>
        <v>0</v>
      </c>
      <c r="D28" s="389">
        <f>D13</f>
        <v>0</v>
      </c>
      <c r="E28" s="389">
        <f>E13</f>
        <v>0</v>
      </c>
      <c r="F28" s="390">
        <f>'Step 1 Inputs &amp; Historical'!S16</f>
        <v>0</v>
      </c>
      <c r="G28" s="391"/>
      <c r="H28" s="392">
        <f>H13</f>
        <v>0</v>
      </c>
      <c r="I28" s="358"/>
      <c r="J28" s="362" t="str">
        <f t="shared" ref="J28:J31" si="12">IFERROR(F28/H28,"*")</f>
        <v>*</v>
      </c>
      <c r="K28" s="392">
        <f>K13</f>
        <v>0</v>
      </c>
      <c r="L28" s="367">
        <f t="shared" ref="L28" ca="1" si="13">OFFSET(P28,0,$X$17,1,1)</f>
        <v>224558</v>
      </c>
      <c r="M28" s="358"/>
      <c r="N28" s="393">
        <f ca="1">IFERROR(F13/L28,"*")</f>
        <v>0</v>
      </c>
      <c r="O28" s="431"/>
      <c r="P28" s="102" t="s">
        <v>56</v>
      </c>
      <c r="Q28" s="539">
        <f>$Q$13</f>
        <v>224558</v>
      </c>
      <c r="R28" s="539">
        <f>$R$13</f>
        <v>415396</v>
      </c>
      <c r="S28" s="539">
        <f>$S$13</f>
        <v>758428</v>
      </c>
      <c r="T28" s="540">
        <f>$T$13</f>
        <v>1559930</v>
      </c>
      <c r="U28" s="540">
        <f>$U$13</f>
        <v>4016950</v>
      </c>
      <c r="V28" s="541">
        <f>$V$13</f>
        <v>5821390</v>
      </c>
      <c r="W28" s="541">
        <f>$W$13</f>
        <v>8494873</v>
      </c>
      <c r="Z28" s="4" t="s">
        <v>107</v>
      </c>
      <c r="AA28" s="4">
        <v>9755</v>
      </c>
      <c r="AB28" s="4">
        <v>9732</v>
      </c>
      <c r="AC28" s="4">
        <v>23613</v>
      </c>
      <c r="AD28" s="546">
        <v>40045</v>
      </c>
      <c r="AE28" s="546">
        <v>99921</v>
      </c>
      <c r="AF28" s="546">
        <v>136578</v>
      </c>
      <c r="AG28" s="546">
        <v>163455</v>
      </c>
    </row>
    <row r="29" spans="1:33" ht="16.350000000000001" customHeight="1" x14ac:dyDescent="0.25">
      <c r="A29" s="138" t="s">
        <v>52</v>
      </c>
      <c r="B29" s="129" t="s">
        <v>61</v>
      </c>
      <c r="C29" s="394" t="str">
        <f>IFERROR(C13/C43,"*")</f>
        <v>*</v>
      </c>
      <c r="D29" s="394" t="str">
        <f>IFERROR(D13/D43,"*")</f>
        <v>*</v>
      </c>
      <c r="E29" s="394" t="str">
        <f>IFERROR(E13/E43,"*")</f>
        <v>*</v>
      </c>
      <c r="F29" s="395" t="str">
        <f ca="1">IFERROR(F13/F43,"*")</f>
        <v>*</v>
      </c>
      <c r="G29" s="396"/>
      <c r="H29" s="397" t="str">
        <f>IFERROR(H13/H43,"*")</f>
        <v>*</v>
      </c>
      <c r="I29" s="358"/>
      <c r="J29" s="362" t="str">
        <f t="shared" ca="1" si="12"/>
        <v>*</v>
      </c>
      <c r="K29" s="398" t="str">
        <f>IFERROR(K13/K43,"*")</f>
        <v>*</v>
      </c>
      <c r="L29" s="367">
        <f ca="1">OFFSET(P29,0,$X$17,1,1)</f>
        <v>2812</v>
      </c>
      <c r="M29" s="358"/>
      <c r="N29" s="359" t="str">
        <f ca="1">IFERROR(F29/L29,"*")</f>
        <v>*</v>
      </c>
      <c r="O29" s="432"/>
      <c r="P29" s="101" t="s">
        <v>61</v>
      </c>
      <c r="Q29" s="549">
        <v>2812</v>
      </c>
      <c r="R29" s="549">
        <v>5784</v>
      </c>
      <c r="S29" s="549">
        <v>6549</v>
      </c>
      <c r="T29" s="555">
        <v>7646</v>
      </c>
      <c r="U29" s="555">
        <v>10972</v>
      </c>
      <c r="V29" s="564">
        <v>8275</v>
      </c>
      <c r="W29" s="564">
        <v>9901</v>
      </c>
      <c r="Z29" s="4" t="s">
        <v>108</v>
      </c>
      <c r="AA29" s="4">
        <v>86</v>
      </c>
      <c r="AB29" s="4">
        <v>7750</v>
      </c>
      <c r="AC29" s="4">
        <v>42889</v>
      </c>
      <c r="AD29" s="546">
        <v>56809</v>
      </c>
      <c r="AE29" s="546">
        <v>165640</v>
      </c>
      <c r="AF29" s="546">
        <v>201280</v>
      </c>
      <c r="AG29" s="546">
        <v>440661</v>
      </c>
    </row>
    <row r="30" spans="1:33" ht="16.350000000000001" customHeight="1" x14ac:dyDescent="0.25">
      <c r="A30" s="138" t="s">
        <v>52</v>
      </c>
      <c r="B30" s="129" t="s">
        <v>62</v>
      </c>
      <c r="C30" s="399" t="str">
        <f>IFERROR(C13/C10,"*")</f>
        <v>*</v>
      </c>
      <c r="D30" s="399" t="str">
        <f>IFERROR(D13/D10,"*")</f>
        <v>*</v>
      </c>
      <c r="E30" s="400" t="str">
        <f>IFERROR(E13/E10,"*")</f>
        <v>*</v>
      </c>
      <c r="F30" s="401">
        <f ca="1">IFERROR(F13/F10,"*")</f>
        <v>0</v>
      </c>
      <c r="G30" s="400"/>
      <c r="H30" s="398" t="str">
        <f>IFERROR(H13/H10,"*")</f>
        <v>*</v>
      </c>
      <c r="I30" s="358"/>
      <c r="J30" s="362" t="str">
        <f t="shared" ca="1" si="12"/>
        <v>*</v>
      </c>
      <c r="K30" s="398" t="str">
        <f>IFERROR(K13/K10,"*")</f>
        <v>*</v>
      </c>
      <c r="L30" s="367">
        <f ca="1">OFFSET(P30,0,$X$17,1,1)</f>
        <v>330382</v>
      </c>
      <c r="M30" s="358"/>
      <c r="N30" s="359">
        <f ca="1">IFERROR(F30/L30,"*")</f>
        <v>0</v>
      </c>
      <c r="O30" s="429"/>
      <c r="P30" s="101" t="s">
        <v>62</v>
      </c>
      <c r="Q30" s="553">
        <v>330382</v>
      </c>
      <c r="R30" s="553">
        <v>260150</v>
      </c>
      <c r="S30" s="553">
        <v>291287</v>
      </c>
      <c r="T30" s="556">
        <v>490550</v>
      </c>
      <c r="U30" s="556">
        <v>617478</v>
      </c>
      <c r="V30" s="565">
        <v>568500</v>
      </c>
      <c r="W30" s="565">
        <v>726637</v>
      </c>
      <c r="X30" s="154"/>
      <c r="Z30" s="4" t="s">
        <v>109</v>
      </c>
      <c r="AA30" s="4">
        <v>6753</v>
      </c>
      <c r="AB30" s="4">
        <v>3992</v>
      </c>
      <c r="AC30" s="4">
        <v>5761</v>
      </c>
      <c r="AD30" s="546">
        <v>12702</v>
      </c>
      <c r="AE30" s="546">
        <v>28976</v>
      </c>
      <c r="AF30" s="546">
        <v>52849</v>
      </c>
      <c r="AG30" s="546">
        <v>19703</v>
      </c>
    </row>
    <row r="31" spans="1:33" ht="16.350000000000001" customHeight="1" x14ac:dyDescent="0.25">
      <c r="A31" s="138" t="s">
        <v>52</v>
      </c>
      <c r="B31" s="129" t="s">
        <v>63</v>
      </c>
      <c r="C31" s="399" t="str">
        <f>IFERROR(C13/C11,"*")</f>
        <v>*</v>
      </c>
      <c r="D31" s="399" t="str">
        <f>IFERROR(D13/D11,"*")</f>
        <v>*</v>
      </c>
      <c r="E31" s="399" t="str">
        <f>IFERROR(E13/E11,"*")</f>
        <v>*</v>
      </c>
      <c r="F31" s="401">
        <f ca="1">IFERROR(F13/F11,"*")</f>
        <v>0</v>
      </c>
      <c r="G31" s="400"/>
      <c r="H31" s="398" t="str">
        <f>IFERROR(H13/H11,"*")</f>
        <v>*</v>
      </c>
      <c r="I31" s="358"/>
      <c r="J31" s="362" t="str">
        <f t="shared" ca="1" si="12"/>
        <v>*</v>
      </c>
      <c r="K31" s="398" t="str">
        <f>IFERROR(K13/K11,"*")</f>
        <v>*</v>
      </c>
      <c r="L31" s="367">
        <f ca="1">OFFSET(P31,0,$X$17,1,1)</f>
        <v>129916</v>
      </c>
      <c r="M31" s="358"/>
      <c r="N31" s="359">
        <f ca="1">IFERROR(F31/L31,"*")</f>
        <v>0</v>
      </c>
      <c r="O31" s="429"/>
      <c r="P31" s="101" t="s">
        <v>63</v>
      </c>
      <c r="Q31" s="553">
        <v>129916</v>
      </c>
      <c r="R31" s="553">
        <v>150648</v>
      </c>
      <c r="S31" s="553">
        <v>191600</v>
      </c>
      <c r="T31" s="556">
        <v>244296</v>
      </c>
      <c r="U31" s="556">
        <v>304442</v>
      </c>
      <c r="V31" s="565">
        <v>303572</v>
      </c>
      <c r="W31" s="565">
        <v>332561</v>
      </c>
    </row>
    <row r="32" spans="1:33" ht="16.350000000000001" customHeight="1" x14ac:dyDescent="0.25">
      <c r="A32" s="138" t="s">
        <v>52</v>
      </c>
      <c r="B32" s="419" t="s">
        <v>147</v>
      </c>
      <c r="C32" s="284"/>
      <c r="D32" s="284"/>
      <c r="E32" s="284"/>
      <c r="F32" s="285"/>
      <c r="G32" s="286"/>
      <c r="H32" s="287"/>
      <c r="I32" s="287"/>
      <c r="J32" s="286"/>
      <c r="K32" s="287"/>
      <c r="L32" s="284"/>
      <c r="M32" s="287"/>
      <c r="N32" s="288"/>
      <c r="O32" s="429"/>
      <c r="P32" s="283" t="s">
        <v>88</v>
      </c>
      <c r="Q32" s="289"/>
      <c r="R32" s="289"/>
      <c r="S32" s="289"/>
      <c r="T32" s="319"/>
      <c r="U32" s="319"/>
      <c r="V32" s="334"/>
      <c r="W32" s="334"/>
      <c r="Z32" s="155" t="s">
        <v>114</v>
      </c>
      <c r="AA32" s="155">
        <f>SUM(AA27,AA28,AA29,AA30)</f>
        <v>25707</v>
      </c>
      <c r="AB32" s="155">
        <f>SUM(AB27,AB28,AB29,AB30)</f>
        <v>37599</v>
      </c>
      <c r="AC32" s="155">
        <f>SUM(AC27,AC28,AC29,AC30)</f>
        <v>170477</v>
      </c>
      <c r="AD32" s="155">
        <f>SUM(AD27,AD28,AD29,AD30)</f>
        <v>263464</v>
      </c>
      <c r="AE32" s="155">
        <f t="shared" ref="AE32:AG32" si="14">SUM(AE27,AE28,AE29,AE30)</f>
        <v>686088</v>
      </c>
      <c r="AF32" s="155">
        <f t="shared" si="14"/>
        <v>1151331</v>
      </c>
      <c r="AG32" s="155">
        <f t="shared" si="14"/>
        <v>1924123</v>
      </c>
    </row>
    <row r="33" spans="1:24" s="290" customFormat="1" ht="16.350000000000001" customHeight="1" x14ac:dyDescent="0.25">
      <c r="A33" s="282"/>
      <c r="B33" s="129" t="s">
        <v>83</v>
      </c>
      <c r="C33" s="378" t="str">
        <f>IFERROR(C17/C43,"*")</f>
        <v>*</v>
      </c>
      <c r="D33" s="378" t="str">
        <f>IFERROR(D17/D43,"*")</f>
        <v>*</v>
      </c>
      <c r="E33" s="378" t="str">
        <f>IFERROR(E17/E43,"*")</f>
        <v>*</v>
      </c>
      <c r="F33" s="368" t="str">
        <f ca="1">IFERROR(F17/F43,"*")</f>
        <v>*</v>
      </c>
      <c r="G33" s="378"/>
      <c r="H33" s="379" t="str">
        <f>IFERROR(H17/H43,"*")</f>
        <v>*</v>
      </c>
      <c r="I33" s="358"/>
      <c r="J33" s="362" t="str">
        <f ca="1">IFERROR(F33/H33,"*")</f>
        <v>*</v>
      </c>
      <c r="K33" s="379" t="str">
        <f>IFERROR(K17/K43,"*")</f>
        <v>*</v>
      </c>
      <c r="L33" s="367">
        <f ca="1">OFFSET(P33,0,$X$17,1,1)</f>
        <v>1798</v>
      </c>
      <c r="M33" s="358"/>
      <c r="N33" s="359" t="str">
        <f ca="1">IFERROR(F33/L33,"*")</f>
        <v>*</v>
      </c>
      <c r="O33" s="428"/>
      <c r="P33" s="101" t="s">
        <v>83</v>
      </c>
      <c r="Q33" s="552">
        <v>1798</v>
      </c>
      <c r="R33" s="552">
        <v>3165</v>
      </c>
      <c r="S33" s="552">
        <v>2768</v>
      </c>
      <c r="T33" s="545">
        <v>2568</v>
      </c>
      <c r="U33" s="545">
        <v>3345</v>
      </c>
      <c r="V33" s="563">
        <v>3248</v>
      </c>
      <c r="W33" s="563">
        <v>4490</v>
      </c>
    </row>
    <row r="34" spans="1:24" ht="16.350000000000001" customHeight="1" x14ac:dyDescent="0.25">
      <c r="A34" s="138" t="s">
        <v>52</v>
      </c>
      <c r="B34" s="129" t="s">
        <v>85</v>
      </c>
      <c r="C34" s="378" t="str">
        <f>IFERROR(C21/C43,"*")</f>
        <v>*</v>
      </c>
      <c r="D34" s="378" t="str">
        <f>IFERROR(D21/D43,"*")</f>
        <v>*</v>
      </c>
      <c r="E34" s="378" t="str">
        <f>IFERROR(E21/E43,"*")</f>
        <v>*</v>
      </c>
      <c r="F34" s="368" t="str">
        <f ca="1">IFERROR(F21/F43,"*")</f>
        <v>*</v>
      </c>
      <c r="G34" s="378"/>
      <c r="H34" s="379" t="str">
        <f>IFERROR(H21/H43,"*")</f>
        <v>*</v>
      </c>
      <c r="I34" s="358"/>
      <c r="J34" s="362" t="str">
        <f ca="1">IFERROR(F34/H34,"*")</f>
        <v>*</v>
      </c>
      <c r="K34" s="379" t="str">
        <f>IFERROR(K21/K43,"*")</f>
        <v>*</v>
      </c>
      <c r="L34" s="367">
        <f ca="1">OFFSET(P34,0,$X$17,1,1)</f>
        <v>704</v>
      </c>
      <c r="M34" s="358"/>
      <c r="N34" s="359" t="str">
        <f ca="1">IFERROR(F34/L34,"*")</f>
        <v>*</v>
      </c>
      <c r="O34" s="429"/>
      <c r="P34" s="101" t="s">
        <v>85</v>
      </c>
      <c r="Q34" s="552">
        <v>704</v>
      </c>
      <c r="R34" s="552">
        <v>1571</v>
      </c>
      <c r="S34" s="552">
        <v>2133</v>
      </c>
      <c r="T34" s="545">
        <v>2974</v>
      </c>
      <c r="U34" s="545">
        <v>3688</v>
      </c>
      <c r="V34" s="563">
        <v>2835</v>
      </c>
      <c r="W34" s="563">
        <v>3401</v>
      </c>
      <c r="X34" s="153"/>
    </row>
    <row r="35" spans="1:24" ht="16.350000000000001" customHeight="1" x14ac:dyDescent="0.25">
      <c r="A35" s="138" t="s">
        <v>52</v>
      </c>
      <c r="B35" s="129" t="s">
        <v>66</v>
      </c>
      <c r="C35" s="378" t="str">
        <f t="shared" ref="C35:F36" si="15">IFERROR(C$16/C10,"*")</f>
        <v>*</v>
      </c>
      <c r="D35" s="378" t="str">
        <f t="shared" si="15"/>
        <v>*</v>
      </c>
      <c r="E35" s="378" t="str">
        <f t="shared" si="15"/>
        <v>*</v>
      </c>
      <c r="F35" s="368">
        <f t="shared" ca="1" si="15"/>
        <v>0</v>
      </c>
      <c r="G35" s="378"/>
      <c r="H35" s="379" t="str">
        <f>IFERROR(H$16/H10,"*")</f>
        <v>*</v>
      </c>
      <c r="I35" s="358"/>
      <c r="J35" s="362" t="str">
        <f ca="1">IFERROR(F35/H35,"*")</f>
        <v>*</v>
      </c>
      <c r="K35" s="379" t="str">
        <f>IFERROR(K$16/K10,"*")</f>
        <v>*</v>
      </c>
      <c r="L35" s="367" t="str">
        <f ca="1">OFFSET(P35,0,$X$17,1,1)</f>
        <v>n/a</v>
      </c>
      <c r="M35" s="358"/>
      <c r="N35" s="359" t="str">
        <f ca="1">IFERROR(F35/L35,"*")</f>
        <v>*</v>
      </c>
      <c r="O35" s="429"/>
      <c r="P35" s="101" t="s">
        <v>66</v>
      </c>
      <c r="Q35" s="49" t="s">
        <v>57</v>
      </c>
      <c r="R35" s="49" t="s">
        <v>57</v>
      </c>
      <c r="S35" s="49" t="s">
        <v>57</v>
      </c>
      <c r="T35" s="320" t="s">
        <v>57</v>
      </c>
      <c r="U35" s="320" t="s">
        <v>57</v>
      </c>
      <c r="V35" s="335" t="s">
        <v>57</v>
      </c>
      <c r="W35" s="335" t="s">
        <v>57</v>
      </c>
      <c r="X35" s="153"/>
    </row>
    <row r="36" spans="1:24" ht="16.350000000000001" customHeight="1" x14ac:dyDescent="0.25">
      <c r="A36" s="138" t="s">
        <v>51</v>
      </c>
      <c r="B36" s="129" t="s">
        <v>67</v>
      </c>
      <c r="C36" s="378" t="str">
        <f t="shared" si="15"/>
        <v>*</v>
      </c>
      <c r="D36" s="378" t="str">
        <f t="shared" si="15"/>
        <v>*</v>
      </c>
      <c r="E36" s="378" t="str">
        <f t="shared" si="15"/>
        <v>*</v>
      </c>
      <c r="F36" s="368">
        <f t="shared" ca="1" si="15"/>
        <v>0</v>
      </c>
      <c r="G36" s="378"/>
      <c r="H36" s="379" t="str">
        <f>IFERROR(H$16/H11,"*")</f>
        <v>*</v>
      </c>
      <c r="I36" s="358"/>
      <c r="J36" s="362" t="str">
        <f ca="1">IFERROR(F36/H36,"*")</f>
        <v>*</v>
      </c>
      <c r="K36" s="379" t="str">
        <f>IFERROR(K$16/K11,"*")</f>
        <v>*</v>
      </c>
      <c r="L36" s="367" t="str">
        <f ca="1">OFFSET(P36,0,$X$17,1,1)</f>
        <v>n/a</v>
      </c>
      <c r="M36" s="358"/>
      <c r="N36" s="359" t="str">
        <f ca="1">IFERROR(F36/L36,"*")</f>
        <v>*</v>
      </c>
      <c r="O36" s="429"/>
      <c r="P36" s="101" t="s">
        <v>67</v>
      </c>
      <c r="Q36" s="49" t="s">
        <v>57</v>
      </c>
      <c r="R36" s="49" t="s">
        <v>57</v>
      </c>
      <c r="S36" s="49" t="s">
        <v>57</v>
      </c>
      <c r="T36" s="320" t="s">
        <v>57</v>
      </c>
      <c r="U36" s="320" t="s">
        <v>57</v>
      </c>
      <c r="V36" s="335" t="s">
        <v>57</v>
      </c>
      <c r="W36" s="335" t="s">
        <v>57</v>
      </c>
    </row>
    <row r="37" spans="1:24" ht="16.350000000000001" customHeight="1" x14ac:dyDescent="0.25">
      <c r="A37" s="138" t="s">
        <v>51</v>
      </c>
      <c r="B37" s="419" t="s">
        <v>144</v>
      </c>
      <c r="C37" s="284"/>
      <c r="D37" s="284"/>
      <c r="E37" s="284"/>
      <c r="F37" s="285"/>
      <c r="G37" s="286"/>
      <c r="H37" s="287"/>
      <c r="I37" s="287"/>
      <c r="J37" s="286"/>
      <c r="K37" s="287"/>
      <c r="L37" s="284"/>
      <c r="M37" s="287"/>
      <c r="N37" s="288"/>
      <c r="O37" s="429"/>
      <c r="P37" s="283" t="s">
        <v>80</v>
      </c>
      <c r="Q37" s="299"/>
      <c r="R37" s="299"/>
      <c r="S37" s="299"/>
      <c r="T37" s="321"/>
      <c r="U37" s="321"/>
      <c r="V37" s="336"/>
      <c r="W37" s="336"/>
    </row>
    <row r="38" spans="1:24" s="290" customFormat="1" ht="16.350000000000001" customHeight="1" x14ac:dyDescent="0.25">
      <c r="A38" s="282"/>
      <c r="B38" s="129" t="s">
        <v>161</v>
      </c>
      <c r="C38" s="378">
        <f>IFERROR('Step 1 Inputs &amp; Historical'!D25,"*")</f>
        <v>0</v>
      </c>
      <c r="D38" s="378">
        <f>IFERROR('Step 1 Inputs &amp; Historical'!F25,"*")</f>
        <v>0</v>
      </c>
      <c r="E38" s="378">
        <f>IFERROR('Step 1 Inputs &amp; Historical'!J25,"*")</f>
        <v>0</v>
      </c>
      <c r="F38" s="368">
        <f>IFERROR('Step 1 Inputs &amp; Historical'!S25,"*")</f>
        <v>0</v>
      </c>
      <c r="G38" s="402"/>
      <c r="H38" s="371"/>
      <c r="I38" s="358"/>
      <c r="J38" s="362" t="str">
        <f t="shared" ref="J38" si="16">IFERROR(F38/H38,"*")</f>
        <v>*</v>
      </c>
      <c r="K38" s="371"/>
      <c r="L38" s="367">
        <f ca="1">OFFSET(P38,0,$X$17,1,1)</f>
        <v>125443</v>
      </c>
      <c r="M38" s="358"/>
      <c r="N38" s="359">
        <f ca="1">IFERROR(F38/L38,"*")</f>
        <v>0</v>
      </c>
      <c r="O38" s="428"/>
      <c r="P38" s="101" t="s">
        <v>160</v>
      </c>
      <c r="Q38" s="554">
        <v>125443</v>
      </c>
      <c r="R38" s="554">
        <v>244211</v>
      </c>
      <c r="S38" s="554">
        <v>270242</v>
      </c>
      <c r="T38" s="547">
        <v>810765</v>
      </c>
      <c r="U38" s="548">
        <v>1951289</v>
      </c>
      <c r="V38" s="559">
        <v>2685061</v>
      </c>
      <c r="W38" s="559">
        <v>4401730</v>
      </c>
    </row>
    <row r="39" spans="1:24" s="290" customFormat="1" ht="16.350000000000001" customHeight="1" x14ac:dyDescent="0.25">
      <c r="A39" s="282"/>
      <c r="B39" s="129" t="s">
        <v>70</v>
      </c>
      <c r="C39" s="378" t="str">
        <f>IFERROR(C25/C43,"*")</f>
        <v>*</v>
      </c>
      <c r="D39" s="378" t="str">
        <f>IFERROR(D25/D43,"*")</f>
        <v>*</v>
      </c>
      <c r="E39" s="378" t="str">
        <f>IFERROR(E25/E43,"*")</f>
        <v>*</v>
      </c>
      <c r="F39" s="368" t="str">
        <f ca="1">IFERROR(F25/F43,"*")</f>
        <v>*</v>
      </c>
      <c r="G39" s="378"/>
      <c r="H39" s="379" t="str">
        <f>IFERROR(H25/H43,"*")</f>
        <v>*</v>
      </c>
      <c r="I39" s="358"/>
      <c r="J39" s="362" t="str">
        <f ca="1">IFERROR(F39/H39,"*")</f>
        <v>*</v>
      </c>
      <c r="K39" s="403" t="str">
        <f>IFERROR(K25/K43,"*")</f>
        <v>*</v>
      </c>
      <c r="L39" s="367">
        <f ca="1">OFFSET(P39,0,$X$17,1,1)</f>
        <v>311</v>
      </c>
      <c r="M39" s="358"/>
      <c r="N39" s="359" t="str">
        <f ca="1">IFERROR(F39/L39,"*")</f>
        <v>*</v>
      </c>
      <c r="O39" s="429"/>
      <c r="P39" s="101" t="s">
        <v>70</v>
      </c>
      <c r="Q39" s="551">
        <v>311</v>
      </c>
      <c r="R39" s="551">
        <v>1261</v>
      </c>
      <c r="S39" s="551">
        <v>706</v>
      </c>
      <c r="T39" s="544">
        <v>2062</v>
      </c>
      <c r="U39" s="544">
        <v>2414</v>
      </c>
      <c r="V39" s="562">
        <v>2365</v>
      </c>
      <c r="W39" s="562">
        <v>2865</v>
      </c>
    </row>
    <row r="40" spans="1:24" ht="16.350000000000001" customHeight="1" x14ac:dyDescent="0.25">
      <c r="A40" s="138" t="s">
        <v>52</v>
      </c>
      <c r="B40" s="129" t="s">
        <v>71</v>
      </c>
      <c r="C40" s="378" t="str">
        <f>IFERROR(C25/C10,"*")</f>
        <v>*</v>
      </c>
      <c r="D40" s="378" t="str">
        <f>IFERROR(D25/D10,"*")</f>
        <v>*</v>
      </c>
      <c r="E40" s="378" t="str">
        <f>IFERROR(E25/E10,"*")</f>
        <v>*</v>
      </c>
      <c r="F40" s="368">
        <f ca="1">IFERROR(F25/F10,"*")</f>
        <v>0</v>
      </c>
      <c r="G40" s="378"/>
      <c r="H40" s="379" t="str">
        <f>IFERROR(H25/H10,"*")</f>
        <v>*</v>
      </c>
      <c r="I40" s="358"/>
      <c r="J40" s="362" t="str">
        <f ca="1">IFERROR(F40/H40,"*")</f>
        <v>*</v>
      </c>
      <c r="K40" s="403" t="str">
        <f>IFERROR(K25/K10,"*")</f>
        <v>*</v>
      </c>
      <c r="L40" s="367" t="str">
        <f ca="1">OFFSET(P40,0,$X$17,1,1)</f>
        <v>n/a</v>
      </c>
      <c r="M40" s="358"/>
      <c r="N40" s="359" t="str">
        <f ca="1">IFERROR(F40/L40,"*")</f>
        <v>*</v>
      </c>
      <c r="O40" s="429"/>
      <c r="P40" s="101" t="s">
        <v>71</v>
      </c>
      <c r="Q40" s="49" t="s">
        <v>57</v>
      </c>
      <c r="R40" s="49" t="s">
        <v>57</v>
      </c>
      <c r="S40" s="49" t="s">
        <v>57</v>
      </c>
      <c r="T40" s="320" t="s">
        <v>57</v>
      </c>
      <c r="U40" s="320" t="s">
        <v>57</v>
      </c>
      <c r="V40" s="335" t="s">
        <v>57</v>
      </c>
      <c r="W40" s="335" t="s">
        <v>57</v>
      </c>
    </row>
    <row r="41" spans="1:24" ht="16.350000000000001" customHeight="1" x14ac:dyDescent="0.25">
      <c r="A41" s="138" t="s">
        <v>51</v>
      </c>
      <c r="B41" s="129" t="s">
        <v>72</v>
      </c>
      <c r="C41" s="378" t="str">
        <f>IFERROR(C25/C11,"*")</f>
        <v>*</v>
      </c>
      <c r="D41" s="378" t="str">
        <f>IFERROR(D25/D11,"*")</f>
        <v>*</v>
      </c>
      <c r="E41" s="378" t="str">
        <f>IFERROR(E25/E11,"*")</f>
        <v>*</v>
      </c>
      <c r="F41" s="368">
        <f ca="1">IFERROR(F25/F11,"*")</f>
        <v>0</v>
      </c>
      <c r="G41" s="378"/>
      <c r="H41" s="379" t="str">
        <f>IFERROR(H25/H11,"*")</f>
        <v>*</v>
      </c>
      <c r="I41" s="358"/>
      <c r="J41" s="362" t="str">
        <f ca="1">IFERROR(F41/H41,"*")</f>
        <v>*</v>
      </c>
      <c r="K41" s="403" t="str">
        <f>IFERROR(K25/K11,"*")</f>
        <v>*</v>
      </c>
      <c r="L41" s="367" t="str">
        <f ca="1">OFFSET(P41,0,$X$17,1,1)</f>
        <v>n/a</v>
      </c>
      <c r="M41" s="358"/>
      <c r="N41" s="359" t="str">
        <f ca="1">IFERROR(F41/L41,"*")</f>
        <v>*</v>
      </c>
      <c r="O41" s="429"/>
      <c r="P41" s="101" t="s">
        <v>72</v>
      </c>
      <c r="Q41" s="49" t="s">
        <v>57</v>
      </c>
      <c r="R41" s="49" t="s">
        <v>57</v>
      </c>
      <c r="S41" s="49" t="s">
        <v>57</v>
      </c>
      <c r="T41" s="320" t="s">
        <v>57</v>
      </c>
      <c r="U41" s="320" t="s">
        <v>57</v>
      </c>
      <c r="V41" s="335" t="s">
        <v>57</v>
      </c>
      <c r="W41" s="335" t="s">
        <v>57</v>
      </c>
    </row>
    <row r="42" spans="1:24" ht="16.350000000000001" customHeight="1" x14ac:dyDescent="0.25">
      <c r="A42" s="138" t="s">
        <v>51</v>
      </c>
      <c r="B42" s="419" t="s">
        <v>145</v>
      </c>
      <c r="C42" s="284"/>
      <c r="D42" s="284"/>
      <c r="E42" s="284"/>
      <c r="F42" s="285"/>
      <c r="G42" s="286"/>
      <c r="H42" s="287"/>
      <c r="I42" s="287"/>
      <c r="J42" s="286"/>
      <c r="K42" s="287"/>
      <c r="L42" s="284"/>
      <c r="M42" s="287"/>
      <c r="N42" s="288"/>
      <c r="O42" s="429"/>
      <c r="P42" s="283" t="s">
        <v>81</v>
      </c>
      <c r="Q42" s="299"/>
      <c r="R42" s="299"/>
      <c r="S42" s="299"/>
      <c r="T42" s="321"/>
      <c r="U42" s="321"/>
      <c r="V42" s="336"/>
      <c r="W42" s="336"/>
      <c r="X42" s="153"/>
    </row>
    <row r="43" spans="1:24" s="290" customFormat="1" ht="16.350000000000001" customHeight="1" x14ac:dyDescent="0.25">
      <c r="A43" s="282"/>
      <c r="B43" s="129" t="s">
        <v>22</v>
      </c>
      <c r="C43" s="404">
        <f>'Step 1 Inputs &amp; Historical'!D35</f>
        <v>0</v>
      </c>
      <c r="D43" s="404">
        <f>'Step 1 Inputs &amp; Historical'!F35</f>
        <v>0</v>
      </c>
      <c r="E43" s="404">
        <f>'Step 1 Inputs &amp; Historical'!J35</f>
        <v>0</v>
      </c>
      <c r="F43" s="405">
        <f ca="1">IFERROR('Step 1 Inputs &amp; Historical'!S35,"*")</f>
        <v>0</v>
      </c>
      <c r="G43" s="406"/>
      <c r="H43" s="407"/>
      <c r="I43" s="358"/>
      <c r="J43" s="362" t="str">
        <f t="shared" ref="J43:J48" ca="1" si="17">IFERROR(F43/H43,"*")</f>
        <v>*</v>
      </c>
      <c r="K43" s="407"/>
      <c r="L43" s="352">
        <f t="shared" ref="L43:L48" ca="1" si="18">OFFSET(P43,0,$X$17,1,1)</f>
        <v>119</v>
      </c>
      <c r="M43" s="408"/>
      <c r="N43" s="359">
        <f t="shared" ref="N43:N48" ca="1" si="19">IFERROR(F43/L43,"*")</f>
        <v>0</v>
      </c>
      <c r="O43" s="428"/>
      <c r="P43" s="101" t="s">
        <v>22</v>
      </c>
      <c r="Q43" s="550">
        <v>119</v>
      </c>
      <c r="R43" s="550">
        <v>71</v>
      </c>
      <c r="S43" s="550">
        <v>116</v>
      </c>
      <c r="T43" s="560">
        <v>195.5</v>
      </c>
      <c r="U43" s="560">
        <v>359</v>
      </c>
      <c r="V43" s="562">
        <v>706</v>
      </c>
      <c r="W43" s="562">
        <v>854</v>
      </c>
    </row>
    <row r="44" spans="1:24" ht="16.350000000000001" customHeight="1" x14ac:dyDescent="0.25">
      <c r="A44" s="138" t="s">
        <v>52</v>
      </c>
      <c r="B44" s="129" t="s">
        <v>73</v>
      </c>
      <c r="C44" s="409" t="str">
        <f t="shared" ref="C44:F45" si="20">IFERROR(C$43/C10,"*")</f>
        <v>*</v>
      </c>
      <c r="D44" s="409" t="str">
        <f t="shared" si="20"/>
        <v>*</v>
      </c>
      <c r="E44" s="410" t="str">
        <f t="shared" si="20"/>
        <v>*</v>
      </c>
      <c r="F44" s="411">
        <f t="shared" ca="1" si="20"/>
        <v>0</v>
      </c>
      <c r="G44" s="410"/>
      <c r="H44" s="412" t="str">
        <f>IFERROR(H$43/H10,"*")</f>
        <v>*</v>
      </c>
      <c r="I44" s="358"/>
      <c r="J44" s="362" t="str">
        <f t="shared" ca="1" si="17"/>
        <v>*</v>
      </c>
      <c r="K44" s="412" t="str">
        <f>IFERROR(K$43/K10,"*")</f>
        <v>*</v>
      </c>
      <c r="L44" s="352">
        <f t="shared" ca="1" si="18"/>
        <v>212</v>
      </c>
      <c r="M44" s="408"/>
      <c r="N44" s="359">
        <f t="shared" ca="1" si="19"/>
        <v>0</v>
      </c>
      <c r="O44" s="429"/>
      <c r="P44" s="101" t="s">
        <v>73</v>
      </c>
      <c r="Q44" s="551">
        <v>212</v>
      </c>
      <c r="R44" s="551">
        <v>48</v>
      </c>
      <c r="S44" s="551">
        <v>39</v>
      </c>
      <c r="T44" s="544">
        <v>60</v>
      </c>
      <c r="U44" s="544">
        <v>54</v>
      </c>
      <c r="V44" s="562">
        <v>60</v>
      </c>
      <c r="W44" s="562">
        <v>73</v>
      </c>
    </row>
    <row r="45" spans="1:24" ht="16.350000000000001" customHeight="1" x14ac:dyDescent="0.25">
      <c r="A45" s="138" t="s">
        <v>52</v>
      </c>
      <c r="B45" s="129" t="s">
        <v>86</v>
      </c>
      <c r="C45" s="409" t="str">
        <f t="shared" si="20"/>
        <v>*</v>
      </c>
      <c r="D45" s="409" t="str">
        <f t="shared" si="20"/>
        <v>*</v>
      </c>
      <c r="E45" s="409" t="str">
        <f t="shared" si="20"/>
        <v>*</v>
      </c>
      <c r="F45" s="411">
        <f t="shared" ca="1" si="20"/>
        <v>0</v>
      </c>
      <c r="G45" s="409"/>
      <c r="H45" s="412" t="str">
        <f>IFERROR(H$43/H11,"*")</f>
        <v>*</v>
      </c>
      <c r="I45" s="358"/>
      <c r="J45" s="362" t="str">
        <f t="shared" ca="1" si="17"/>
        <v>*</v>
      </c>
      <c r="K45" s="412" t="str">
        <f>IFERROR(K$43/K11,"*")</f>
        <v>*</v>
      </c>
      <c r="L45" s="352">
        <f t="shared" ca="1" si="18"/>
        <v>75</v>
      </c>
      <c r="M45" s="408"/>
      <c r="N45" s="359">
        <f t="shared" ca="1" si="19"/>
        <v>0</v>
      </c>
      <c r="O45" s="429"/>
      <c r="P45" s="101" t="s">
        <v>86</v>
      </c>
      <c r="Q45" s="551">
        <v>75</v>
      </c>
      <c r="R45" s="551">
        <v>25</v>
      </c>
      <c r="S45" s="551">
        <v>23</v>
      </c>
      <c r="T45" s="544">
        <v>31</v>
      </c>
      <c r="U45" s="544">
        <v>30</v>
      </c>
      <c r="V45" s="562">
        <v>35</v>
      </c>
      <c r="W45" s="562">
        <v>36</v>
      </c>
    </row>
    <row r="46" spans="1:24" ht="16.350000000000001" customHeight="1" x14ac:dyDescent="0.25">
      <c r="A46" s="138" t="s">
        <v>52</v>
      </c>
      <c r="B46" s="129" t="s">
        <v>40</v>
      </c>
      <c r="C46" s="413">
        <f>IFERROR('Step 1 Inputs &amp; Historical'!D36,"*")</f>
        <v>0</v>
      </c>
      <c r="D46" s="413">
        <f>IFERROR('Step 1 Inputs &amp; Historical'!E36,"*")</f>
        <v>0</v>
      </c>
      <c r="E46" s="413">
        <f>'Step 1 Inputs &amp; Historical'!J36</f>
        <v>0</v>
      </c>
      <c r="F46" s="414">
        <f ca="1">IFERROR('Step 1 Inputs &amp; Historical'!S36,"*")</f>
        <v>0</v>
      </c>
      <c r="G46" s="413"/>
      <c r="H46" s="407"/>
      <c r="I46" s="358"/>
      <c r="J46" s="415" t="str">
        <f t="shared" ca="1" si="17"/>
        <v>*</v>
      </c>
      <c r="K46" s="407"/>
      <c r="L46" s="352" t="str">
        <f t="shared" ca="1" si="18"/>
        <v>n/a</v>
      </c>
      <c r="M46" s="358"/>
      <c r="N46" s="359" t="str">
        <f t="shared" ca="1" si="19"/>
        <v>*</v>
      </c>
      <c r="O46" s="429"/>
      <c r="P46" s="101" t="s">
        <v>40</v>
      </c>
      <c r="Q46" s="49" t="s">
        <v>57</v>
      </c>
      <c r="R46" s="49" t="s">
        <v>57</v>
      </c>
      <c r="S46" s="49" t="s">
        <v>57</v>
      </c>
      <c r="T46" s="320" t="s">
        <v>57</v>
      </c>
      <c r="U46" s="320" t="s">
        <v>57</v>
      </c>
      <c r="V46" s="335" t="s">
        <v>57</v>
      </c>
      <c r="W46" s="335" t="s">
        <v>57</v>
      </c>
    </row>
    <row r="47" spans="1:24" ht="16.350000000000001" customHeight="1" x14ac:dyDescent="0.25">
      <c r="A47" s="138" t="s">
        <v>51</v>
      </c>
      <c r="B47" s="129" t="s">
        <v>74</v>
      </c>
      <c r="C47" s="352" t="str">
        <f t="shared" ref="C47:F48" si="21">IFERROR(C$46/C10,"*")</f>
        <v>*</v>
      </c>
      <c r="D47" s="352" t="str">
        <f t="shared" si="21"/>
        <v>*</v>
      </c>
      <c r="E47" s="352" t="str">
        <f t="shared" si="21"/>
        <v>*</v>
      </c>
      <c r="F47" s="416">
        <f t="shared" ca="1" si="21"/>
        <v>0</v>
      </c>
      <c r="G47" s="352"/>
      <c r="H47" s="417" t="str">
        <f>IFERROR(H$46/H10,"*")</f>
        <v>*</v>
      </c>
      <c r="I47" s="358"/>
      <c r="J47" s="362" t="str">
        <f t="shared" ca="1" si="17"/>
        <v>*</v>
      </c>
      <c r="K47" s="417" t="str">
        <f>IFERROR(K$46/K10,"*")</f>
        <v>*</v>
      </c>
      <c r="L47" s="352" t="str">
        <f t="shared" ca="1" si="18"/>
        <v>n/a</v>
      </c>
      <c r="M47" s="358"/>
      <c r="N47" s="359" t="str">
        <f t="shared" ca="1" si="19"/>
        <v>*</v>
      </c>
      <c r="O47" s="429"/>
      <c r="P47" s="101" t="s">
        <v>74</v>
      </c>
      <c r="Q47" s="49" t="s">
        <v>57</v>
      </c>
      <c r="R47" s="49" t="s">
        <v>57</v>
      </c>
      <c r="S47" s="49" t="s">
        <v>57</v>
      </c>
      <c r="T47" s="320" t="s">
        <v>57</v>
      </c>
      <c r="U47" s="320" t="s">
        <v>57</v>
      </c>
      <c r="V47" s="335" t="s">
        <v>57</v>
      </c>
      <c r="W47" s="335" t="s">
        <v>57</v>
      </c>
    </row>
    <row r="48" spans="1:24" ht="16.350000000000001" customHeight="1" x14ac:dyDescent="0.25">
      <c r="A48" s="138" t="s">
        <v>51</v>
      </c>
      <c r="B48" s="129" t="s">
        <v>75</v>
      </c>
      <c r="C48" s="352" t="str">
        <f t="shared" si="21"/>
        <v>*</v>
      </c>
      <c r="D48" s="352" t="str">
        <f t="shared" si="21"/>
        <v>*</v>
      </c>
      <c r="E48" s="352" t="str">
        <f t="shared" si="21"/>
        <v>*</v>
      </c>
      <c r="F48" s="416">
        <f t="shared" ca="1" si="21"/>
        <v>0</v>
      </c>
      <c r="G48" s="352"/>
      <c r="H48" s="417" t="str">
        <f>IFERROR(H$46/H11,"*")</f>
        <v>*</v>
      </c>
      <c r="I48" s="358"/>
      <c r="J48" s="362" t="str">
        <f t="shared" ca="1" si="17"/>
        <v>*</v>
      </c>
      <c r="K48" s="417" t="str">
        <f>IFERROR(K$46/K11,"*")</f>
        <v>*</v>
      </c>
      <c r="L48" s="352" t="str">
        <f t="shared" ca="1" si="18"/>
        <v>n/a</v>
      </c>
      <c r="M48" s="358"/>
      <c r="N48" s="359" t="str">
        <f t="shared" ca="1" si="19"/>
        <v>*</v>
      </c>
      <c r="O48" s="429"/>
      <c r="P48" s="129" t="s">
        <v>75</v>
      </c>
      <c r="Q48" s="49" t="s">
        <v>57</v>
      </c>
      <c r="R48" s="49" t="s">
        <v>57</v>
      </c>
      <c r="S48" s="49" t="s">
        <v>57</v>
      </c>
      <c r="T48" s="320" t="s">
        <v>57</v>
      </c>
      <c r="U48" s="320" t="s">
        <v>57</v>
      </c>
      <c r="V48" s="335" t="s">
        <v>57</v>
      </c>
      <c r="W48" s="335" t="s">
        <v>57</v>
      </c>
      <c r="X48" s="157"/>
    </row>
    <row r="49" spans="1:41" ht="16.350000000000001" customHeight="1" x14ac:dyDescent="0.25">
      <c r="A49" s="138" t="s">
        <v>51</v>
      </c>
      <c r="B49" s="419" t="s">
        <v>146</v>
      </c>
      <c r="C49" s="284"/>
      <c r="D49" s="284"/>
      <c r="E49" s="284"/>
      <c r="F49" s="285"/>
      <c r="G49" s="286"/>
      <c r="H49" s="287"/>
      <c r="I49" s="287"/>
      <c r="J49" s="286"/>
      <c r="K49" s="287"/>
      <c r="L49" s="284"/>
      <c r="M49" s="287"/>
      <c r="N49" s="288"/>
      <c r="O49" s="429"/>
      <c r="P49" s="283" t="s">
        <v>82</v>
      </c>
      <c r="Q49" s="300"/>
      <c r="R49" s="300"/>
      <c r="S49" s="300"/>
      <c r="T49" s="323"/>
      <c r="U49" s="323"/>
      <c r="V49" s="338"/>
      <c r="W49" s="338"/>
      <c r="X49" s="153"/>
    </row>
    <row r="50" spans="1:41" s="290" customFormat="1" ht="16.350000000000001" customHeight="1" x14ac:dyDescent="0.25">
      <c r="A50" s="282"/>
      <c r="B50" s="129" t="s">
        <v>49</v>
      </c>
      <c r="C50" s="367">
        <f>'Step 1 Inputs &amp; Historical'!D38</f>
        <v>0</v>
      </c>
      <c r="D50" s="367">
        <f>'Step 1 Inputs &amp; Historical'!F38</f>
        <v>0</v>
      </c>
      <c r="E50" s="367">
        <f>'Step 1 Inputs &amp; Historical'!J38</f>
        <v>0</v>
      </c>
      <c r="F50" s="368">
        <f ca="1">'Step 1 Inputs &amp; Historical'!S38</f>
        <v>0</v>
      </c>
      <c r="G50" s="418"/>
      <c r="H50" s="365"/>
      <c r="I50" s="358"/>
      <c r="J50" s="362" t="str">
        <f ca="1">IFERROR(F50/H50,"*")</f>
        <v>*</v>
      </c>
      <c r="K50" s="365"/>
      <c r="L50" s="367">
        <f ca="1">OFFSET(P50,0,$X$17,1,1)</f>
        <v>20839900</v>
      </c>
      <c r="M50" s="408"/>
      <c r="N50" s="359">
        <f ca="1">IFERROR(F50/L50,"*")</f>
        <v>0</v>
      </c>
      <c r="O50" s="428"/>
      <c r="P50" s="129" t="s">
        <v>49</v>
      </c>
      <c r="Q50" s="533">
        <v>20839900</v>
      </c>
      <c r="R50" s="533">
        <v>51924250</v>
      </c>
      <c r="S50" s="533">
        <v>132000000</v>
      </c>
      <c r="T50" s="532">
        <v>224000000</v>
      </c>
      <c r="U50" s="532">
        <v>521000000</v>
      </c>
      <c r="V50" s="557">
        <v>970634250</v>
      </c>
      <c r="W50" s="557">
        <v>1550000000</v>
      </c>
      <c r="X50" s="301"/>
    </row>
    <row r="51" spans="1:41" ht="16.350000000000001" customHeight="1" x14ac:dyDescent="0.25">
      <c r="A51" s="138" t="s">
        <v>52</v>
      </c>
      <c r="B51" s="129" t="s">
        <v>76</v>
      </c>
      <c r="C51" s="378" t="str">
        <f>IFERROR(C50/C43,"*")</f>
        <v>*</v>
      </c>
      <c r="D51" s="378" t="str">
        <f>IFERROR(D50/D43,"*")</f>
        <v>*</v>
      </c>
      <c r="E51" s="378" t="str">
        <f>IFERROR(E50/E43,"*")</f>
        <v>*</v>
      </c>
      <c r="F51" s="368" t="str">
        <f ca="1">IFERROR(F50/F43,"*")</f>
        <v>*</v>
      </c>
      <c r="G51" s="378"/>
      <c r="H51" s="379" t="str">
        <f>IFERROR(H50/H43,"*")</f>
        <v>*</v>
      </c>
      <c r="I51" s="358"/>
      <c r="J51" s="362" t="str">
        <f ca="1">IFERROR(F51/H51,"*")</f>
        <v>*</v>
      </c>
      <c r="K51" s="379" t="str">
        <f>IFERROR(K50/K43,"*")</f>
        <v>*</v>
      </c>
      <c r="L51" s="367">
        <f ca="1">OFFSET(P51,0,$X$17,1,1)</f>
        <v>275562</v>
      </c>
      <c r="M51" s="408"/>
      <c r="N51" s="359" t="str">
        <f ca="1">IFERROR(F51/L51,"*")</f>
        <v>*</v>
      </c>
      <c r="O51" s="429"/>
      <c r="P51" s="129" t="s">
        <v>76</v>
      </c>
      <c r="Q51" s="534">
        <v>275562</v>
      </c>
      <c r="R51" s="534">
        <v>836487</v>
      </c>
      <c r="S51" s="534">
        <v>1034483</v>
      </c>
      <c r="T51" s="531">
        <v>942488</v>
      </c>
      <c r="U51" s="531">
        <v>1421444</v>
      </c>
      <c r="V51" s="558">
        <v>894904</v>
      </c>
      <c r="W51" s="558">
        <v>1545678</v>
      </c>
      <c r="X51" s="157"/>
    </row>
    <row r="52" spans="1:41" ht="16.350000000000001" customHeight="1" x14ac:dyDescent="0.25">
      <c r="A52" s="138" t="s">
        <v>52</v>
      </c>
      <c r="B52" s="129" t="s">
        <v>77</v>
      </c>
      <c r="C52" s="378" t="str">
        <f>IFERROR(C50/C10,"*")</f>
        <v>*</v>
      </c>
      <c r="D52" s="378" t="str">
        <f>IFERROR(D50/D10,"*")</f>
        <v>*</v>
      </c>
      <c r="E52" s="378" t="str">
        <f>IFERROR(E50/E10,"*")</f>
        <v>*</v>
      </c>
      <c r="F52" s="368">
        <f ca="1">IFERROR(F50/F10,"*")</f>
        <v>0</v>
      </c>
      <c r="G52" s="378"/>
      <c r="H52" s="379" t="str">
        <f>IFERROR(H50/H10,"*")</f>
        <v>*</v>
      </c>
      <c r="I52" s="358"/>
      <c r="J52" s="362" t="str">
        <f ca="1">IFERROR(F52/H52,"*")</f>
        <v>*</v>
      </c>
      <c r="K52" s="379" t="str">
        <f>IFERROR(K50/K10,"*")</f>
        <v>*</v>
      </c>
      <c r="L52" s="367">
        <f ca="1">OFFSET(P52,0,$X$17,1,1)</f>
        <v>32459497</v>
      </c>
      <c r="M52" s="408"/>
      <c r="N52" s="359">
        <f ca="1">IFERROR(F52/L52,"*")</f>
        <v>0</v>
      </c>
      <c r="O52" s="429"/>
      <c r="P52" s="129" t="s">
        <v>77</v>
      </c>
      <c r="Q52" s="534">
        <v>32459497</v>
      </c>
      <c r="R52" s="534">
        <v>25911112</v>
      </c>
      <c r="S52" s="534">
        <v>39793639</v>
      </c>
      <c r="T52" s="531">
        <v>66892979</v>
      </c>
      <c r="U52" s="531">
        <v>78800024</v>
      </c>
      <c r="V52" s="558">
        <v>76923077</v>
      </c>
      <c r="W52" s="558">
        <v>153099560</v>
      </c>
      <c r="X52" s="157"/>
    </row>
    <row r="53" spans="1:41" ht="16.350000000000001" customHeight="1" x14ac:dyDescent="0.25">
      <c r="A53" s="138" t="s">
        <v>52</v>
      </c>
      <c r="B53" s="129" t="s">
        <v>87</v>
      </c>
      <c r="C53" s="378" t="str">
        <f>IFERROR(C50/C11,"*")</f>
        <v>*</v>
      </c>
      <c r="D53" s="378" t="str">
        <f>IFERROR(D50/D11,"*")</f>
        <v>*</v>
      </c>
      <c r="E53" s="378" t="str">
        <f>IFERROR(E50/E11,"*")</f>
        <v>*</v>
      </c>
      <c r="F53" s="368">
        <f ca="1">IFERROR(F50/F11,"*")</f>
        <v>0</v>
      </c>
      <c r="G53" s="378"/>
      <c r="H53" s="379" t="str">
        <f>IFERROR(H50/H11,"*")</f>
        <v>*</v>
      </c>
      <c r="I53" s="358"/>
      <c r="J53" s="362" t="str">
        <f ca="1">IFERROR(F53/H53,"*")</f>
        <v>*</v>
      </c>
      <c r="K53" s="379" t="str">
        <f>IFERROR(K50/K11,"*")</f>
        <v>*</v>
      </c>
      <c r="L53" s="367">
        <f ca="1">OFFSET(P53,0,$X$17,1,1)</f>
        <v>12756432</v>
      </c>
      <c r="M53" s="408"/>
      <c r="N53" s="359">
        <f ca="1">IFERROR(F53/L53,"*")</f>
        <v>0</v>
      </c>
      <c r="O53" s="429"/>
      <c r="P53" s="129" t="s">
        <v>87</v>
      </c>
      <c r="Q53" s="534">
        <v>12756432</v>
      </c>
      <c r="R53" s="534">
        <v>19083343</v>
      </c>
      <c r="S53" s="534">
        <v>22454385</v>
      </c>
      <c r="T53" s="531">
        <v>34264695</v>
      </c>
      <c r="U53" s="531">
        <v>46110688</v>
      </c>
      <c r="V53" s="558">
        <v>38378720</v>
      </c>
      <c r="W53" s="558">
        <v>55000000</v>
      </c>
    </row>
    <row r="54" spans="1:41" ht="16.350000000000001" customHeight="1" x14ac:dyDescent="0.25">
      <c r="A54" s="138" t="s">
        <v>52</v>
      </c>
      <c r="B54" s="419" t="s">
        <v>89</v>
      </c>
      <c r="C54" s="284"/>
      <c r="D54" s="284"/>
      <c r="E54" s="284"/>
      <c r="F54" s="285"/>
      <c r="G54" s="286"/>
      <c r="H54" s="287"/>
      <c r="I54" s="287"/>
      <c r="J54" s="286"/>
      <c r="K54" s="287"/>
      <c r="L54" s="284"/>
      <c r="M54" s="287"/>
      <c r="N54" s="288"/>
      <c r="O54" s="429"/>
      <c r="P54" s="283" t="s">
        <v>89</v>
      </c>
      <c r="Q54" s="299"/>
      <c r="R54" s="299"/>
      <c r="S54" s="299"/>
      <c r="T54" s="321"/>
      <c r="U54" s="321"/>
      <c r="V54" s="336"/>
      <c r="W54" s="336"/>
    </row>
    <row r="55" spans="1:41" s="290" customFormat="1" ht="16.350000000000001" customHeight="1" x14ac:dyDescent="0.25">
      <c r="A55" s="282"/>
      <c r="B55" s="129" t="s">
        <v>90</v>
      </c>
      <c r="C55" s="103">
        <f>'Step 1 Inputs &amp; Historical'!D40</f>
        <v>0</v>
      </c>
      <c r="D55" s="196">
        <f>'Step 1 Inputs &amp; Historical'!F40</f>
        <v>0</v>
      </c>
      <c r="E55" s="196">
        <f>'Step 1 Inputs &amp; Historical'!J40</f>
        <v>0</v>
      </c>
      <c r="F55" s="199">
        <f>'Step 1 Inputs &amp; Historical'!S40</f>
        <v>0</v>
      </c>
      <c r="G55" s="177"/>
      <c r="H55" s="104"/>
      <c r="I55" s="146"/>
      <c r="J55" s="200" t="str">
        <f>IFERROR(F55/H55,"*")</f>
        <v>*</v>
      </c>
      <c r="K55" s="104"/>
      <c r="L55" s="197" t="str">
        <f ca="1">OFFSET(P55,0,$X$17,1,1)</f>
        <v>n/a</v>
      </c>
      <c r="M55" s="146"/>
      <c r="N55" s="198" t="str">
        <f ca="1">IFERROR(F55/L55,"*")</f>
        <v>*</v>
      </c>
      <c r="O55" s="428"/>
      <c r="P55" s="129" t="s">
        <v>90</v>
      </c>
      <c r="Q55" s="156" t="s">
        <v>57</v>
      </c>
      <c r="R55" s="156" t="s">
        <v>57</v>
      </c>
      <c r="S55" s="156" t="s">
        <v>57</v>
      </c>
      <c r="T55" s="322" t="s">
        <v>57</v>
      </c>
      <c r="U55" s="322" t="s">
        <v>57</v>
      </c>
      <c r="V55" s="337" t="s">
        <v>57</v>
      </c>
      <c r="W55" s="337" t="s">
        <v>57</v>
      </c>
      <c r="X55" s="302"/>
    </row>
    <row r="56" spans="1:41" ht="17.25" hidden="1" customHeight="1" x14ac:dyDescent="0.25">
      <c r="A56" s="138" t="s">
        <v>51</v>
      </c>
      <c r="B56" s="632" t="s">
        <v>123</v>
      </c>
      <c r="C56" s="633"/>
      <c r="D56" s="132"/>
      <c r="E56" s="132"/>
      <c r="F56" s="159"/>
      <c r="G56" s="159"/>
      <c r="H56" s="158"/>
      <c r="I56" s="159"/>
      <c r="J56" s="159"/>
      <c r="K56" s="158"/>
      <c r="L56" s="159"/>
      <c r="M56" s="159"/>
      <c r="N56" s="159"/>
      <c r="O56" s="433"/>
      <c r="Q56" s="4"/>
      <c r="R56" s="4"/>
      <c r="S56" s="4"/>
      <c r="T56" s="4"/>
      <c r="U56" s="4"/>
      <c r="V56" s="339"/>
      <c r="W56" s="339"/>
      <c r="AI56" s="4" t="s">
        <v>138</v>
      </c>
    </row>
    <row r="57" spans="1:41" ht="29.25" customHeight="1" x14ac:dyDescent="0.25">
      <c r="B57" s="634"/>
      <c r="C57" s="634"/>
      <c r="D57" s="641" t="s">
        <v>155</v>
      </c>
      <c r="E57" s="642"/>
      <c r="F57" s="635" t="s">
        <v>154</v>
      </c>
      <c r="G57" s="636"/>
      <c r="H57" s="636"/>
      <c r="I57" s="637"/>
      <c r="J57" s="648" t="s">
        <v>150</v>
      </c>
      <c r="K57" s="649"/>
      <c r="L57" s="622" t="s">
        <v>149</v>
      </c>
      <c r="M57" s="623"/>
      <c r="N57" s="624"/>
      <c r="O57" s="159"/>
      <c r="V57" s="340"/>
      <c r="W57" s="340"/>
    </row>
    <row r="58" spans="1:41" x14ac:dyDescent="0.25">
      <c r="B58" s="132"/>
      <c r="C58" s="132"/>
      <c r="D58" s="643"/>
      <c r="E58" s="644"/>
      <c r="F58" s="638"/>
      <c r="G58" s="639"/>
      <c r="H58" s="639"/>
      <c r="I58" s="640"/>
      <c r="J58" s="652"/>
      <c r="K58" s="653"/>
      <c r="L58" s="629"/>
      <c r="M58" s="630"/>
      <c r="N58" s="631"/>
      <c r="O58" s="434"/>
      <c r="V58" s="340"/>
      <c r="W58" s="340"/>
    </row>
    <row r="59" spans="1:41" x14ac:dyDescent="0.25">
      <c r="B59" s="132"/>
      <c r="C59" s="132"/>
      <c r="D59" s="280"/>
      <c r="E59" s="281" t="s">
        <v>157</v>
      </c>
      <c r="F59" s="658"/>
      <c r="G59" s="658"/>
      <c r="H59" s="658"/>
      <c r="I59" s="658"/>
      <c r="J59" s="659"/>
      <c r="K59" s="659"/>
      <c r="L59" s="628"/>
      <c r="M59" s="628"/>
      <c r="N59" s="628"/>
      <c r="O59" s="434"/>
      <c r="V59" s="340"/>
      <c r="W59" s="340"/>
    </row>
    <row r="60" spans="1:41" ht="10.5" customHeight="1" x14ac:dyDescent="0.25">
      <c r="B60" s="132"/>
      <c r="C60" s="132"/>
      <c r="D60" s="654" t="s">
        <v>156</v>
      </c>
      <c r="E60" s="655"/>
      <c r="F60" s="635" t="s">
        <v>151</v>
      </c>
      <c r="G60" s="636"/>
      <c r="H60" s="636"/>
      <c r="I60" s="637"/>
      <c r="J60" s="648" t="s">
        <v>152</v>
      </c>
      <c r="K60" s="649"/>
      <c r="L60" s="622" t="s">
        <v>153</v>
      </c>
      <c r="M60" s="623"/>
      <c r="N60" s="624"/>
      <c r="O60" s="434"/>
      <c r="V60" s="340"/>
      <c r="W60" s="340"/>
    </row>
    <row r="61" spans="1:41" x14ac:dyDescent="0.25">
      <c r="B61" s="132"/>
      <c r="C61" s="132"/>
      <c r="D61" s="656"/>
      <c r="E61" s="657"/>
      <c r="F61" s="645"/>
      <c r="G61" s="646"/>
      <c r="H61" s="646"/>
      <c r="I61" s="647"/>
      <c r="J61" s="650"/>
      <c r="K61" s="651"/>
      <c r="L61" s="625"/>
      <c r="M61" s="626"/>
      <c r="N61" s="627"/>
      <c r="O61" s="434"/>
      <c r="Q61" s="4"/>
      <c r="R61" s="4"/>
      <c r="S61" s="4"/>
      <c r="T61" s="4"/>
      <c r="U61" s="4"/>
      <c r="V61" s="339"/>
      <c r="W61" s="339"/>
    </row>
    <row r="62" spans="1:41" ht="51" x14ac:dyDescent="0.25">
      <c r="B62" s="570" t="s">
        <v>95</v>
      </c>
      <c r="C62" s="570"/>
      <c r="D62" s="570"/>
      <c r="E62" s="570"/>
      <c r="F62" s="570"/>
      <c r="G62" s="570"/>
      <c r="H62" s="570"/>
      <c r="I62" s="570"/>
      <c r="J62" s="570"/>
      <c r="K62" s="570"/>
      <c r="L62" s="570"/>
      <c r="M62" s="570"/>
      <c r="N62" s="570"/>
      <c r="O62" s="434"/>
      <c r="P62" s="570"/>
      <c r="Q62" s="570"/>
      <c r="R62" s="570"/>
      <c r="S62" s="570"/>
      <c r="T62" s="570"/>
      <c r="U62" s="570"/>
      <c r="V62" s="570"/>
      <c r="W62" s="570"/>
    </row>
    <row r="63" spans="1:41" ht="41.25" customHeight="1" x14ac:dyDescent="0.25">
      <c r="A63" s="79"/>
      <c r="F63" s="4"/>
      <c r="G63" s="4"/>
      <c r="H63" s="161"/>
      <c r="K63" s="4"/>
      <c r="N63" s="162"/>
      <c r="O63" s="570"/>
      <c r="Q63" s="4"/>
      <c r="R63" s="4"/>
      <c r="S63" s="4"/>
      <c r="T63" s="4"/>
      <c r="U63" s="4"/>
      <c r="V63" s="4"/>
      <c r="W63" s="4"/>
      <c r="X63" s="570"/>
      <c r="Y63" s="570"/>
      <c r="AC63" s="80"/>
      <c r="AD63" s="81"/>
      <c r="AE63" s="81"/>
      <c r="AF63" s="81"/>
      <c r="AG63" s="81"/>
      <c r="AH63" s="81"/>
      <c r="AI63" s="5"/>
      <c r="AJ63" s="5"/>
      <c r="AK63" s="5"/>
      <c r="AL63" s="5"/>
      <c r="AM63" s="5"/>
      <c r="AN63" s="80"/>
      <c r="AO63" s="80"/>
    </row>
    <row r="64" spans="1:41" x14ac:dyDescent="0.25">
      <c r="H64" s="161"/>
      <c r="O64" s="162"/>
      <c r="Q64" s="161"/>
      <c r="R64" s="161"/>
      <c r="S64" s="161"/>
      <c r="T64" s="161"/>
      <c r="U64" s="161"/>
      <c r="V64" s="161"/>
      <c r="W64" s="161"/>
    </row>
    <row r="65" spans="8:15" x14ac:dyDescent="0.25">
      <c r="H65" s="161"/>
    </row>
    <row r="66" spans="8:15" hidden="1" x14ac:dyDescent="0.25">
      <c r="H66" s="161"/>
      <c r="M66" s="163"/>
      <c r="N66" s="175"/>
      <c r="O66" s="435"/>
    </row>
    <row r="67" spans="8:15" hidden="1" x14ac:dyDescent="0.25">
      <c r="H67" s="161"/>
      <c r="O67" s="435"/>
    </row>
    <row r="68" spans="8:15" hidden="1" x14ac:dyDescent="0.25">
      <c r="H68" s="161"/>
    </row>
    <row r="69" spans="8:15" x14ac:dyDescent="0.25">
      <c r="H69" s="161"/>
    </row>
  </sheetData>
  <dataConsolidate/>
  <mergeCells count="28">
    <mergeCell ref="W7:W8"/>
    <mergeCell ref="L60:N61"/>
    <mergeCell ref="L59:N59"/>
    <mergeCell ref="L57:N58"/>
    <mergeCell ref="B56:C57"/>
    <mergeCell ref="F57:I58"/>
    <mergeCell ref="D57:E58"/>
    <mergeCell ref="F60:I61"/>
    <mergeCell ref="J60:K61"/>
    <mergeCell ref="J57:K58"/>
    <mergeCell ref="D60:E61"/>
    <mergeCell ref="F59:I59"/>
    <mergeCell ref="J59:K59"/>
    <mergeCell ref="U7:U8"/>
    <mergeCell ref="V7:V8"/>
    <mergeCell ref="T7:T8"/>
    <mergeCell ref="B7:B8"/>
    <mergeCell ref="S7:S8"/>
    <mergeCell ref="R7:R8"/>
    <mergeCell ref="Q7:Q8"/>
    <mergeCell ref="M7:N8"/>
    <mergeCell ref="C7:C8"/>
    <mergeCell ref="E7:E8"/>
    <mergeCell ref="D7:D8"/>
    <mergeCell ref="I7:J8"/>
    <mergeCell ref="K7:K8"/>
    <mergeCell ref="H7:H8"/>
    <mergeCell ref="F7:F8"/>
  </mergeCells>
  <conditionalFormatting sqref="I10:I11">
    <cfRule type="expression" dxfId="83" priority="635">
      <formula>(J10="*")</formula>
    </cfRule>
    <cfRule type="expression" dxfId="82" priority="636" stopIfTrue="1">
      <formula>OR(J10&lt;70%,J10&gt;150%)</formula>
    </cfRule>
    <cfRule type="expression" dxfId="81" priority="638" stopIfTrue="1">
      <formula>J10=1</formula>
    </cfRule>
    <cfRule type="expression" dxfId="80" priority="639">
      <formula>OR(J10&lt;99%,J10&gt;90%)</formula>
    </cfRule>
  </conditionalFormatting>
  <conditionalFormatting sqref="I13 I28:I31 M28:M31">
    <cfRule type="expression" dxfId="79" priority="627">
      <formula>J13&lt;100%</formula>
    </cfRule>
    <cfRule type="expression" dxfId="78" priority="628">
      <formula>J13&gt;=1</formula>
    </cfRule>
  </conditionalFormatting>
  <conditionalFormatting sqref="I13:I26 I55">
    <cfRule type="expression" dxfId="77" priority="5" stopIfTrue="1">
      <formula>J13="*"</formula>
    </cfRule>
  </conditionalFormatting>
  <conditionalFormatting sqref="I14 I16:I24">
    <cfRule type="expression" dxfId="76" priority="256" stopIfTrue="1">
      <formula>J14&lt;=100%</formula>
    </cfRule>
    <cfRule type="expression" dxfId="75" priority="257">
      <formula>OR(J14&gt;100%,J14&lt;120%)</formula>
    </cfRule>
    <cfRule type="expression" dxfId="74" priority="258">
      <formula>J14&gt;120%</formula>
    </cfRule>
  </conditionalFormatting>
  <conditionalFormatting sqref="I15">
    <cfRule type="expression" dxfId="73" priority="6" stopIfTrue="1">
      <formula>J15&lt;90%</formula>
    </cfRule>
    <cfRule type="expression" dxfId="72" priority="7">
      <formula>J15&lt;100%</formula>
    </cfRule>
    <cfRule type="expression" dxfId="71" priority="8">
      <formula>J15&gt;=1</formula>
    </cfRule>
  </conditionalFormatting>
  <conditionalFormatting sqref="I25:I26">
    <cfRule type="expression" dxfId="70" priority="471" stopIfTrue="1">
      <formula>J25&lt;90%</formula>
    </cfRule>
    <cfRule type="expression" dxfId="69" priority="472">
      <formula>J25&lt;100%</formula>
    </cfRule>
    <cfRule type="expression" dxfId="68" priority="473">
      <formula>J25&gt;=1</formula>
    </cfRule>
  </conditionalFormatting>
  <conditionalFormatting sqref="I28:I31 M28:M31 I13">
    <cfRule type="expression" dxfId="67" priority="626" stopIfTrue="1">
      <formula>J13&lt;90%</formula>
    </cfRule>
  </conditionalFormatting>
  <conditionalFormatting sqref="I28:I31 M28:M31">
    <cfRule type="expression" dxfId="66" priority="625" stopIfTrue="1">
      <formula>J28="*"</formula>
    </cfRule>
  </conditionalFormatting>
  <conditionalFormatting sqref="I33:I36">
    <cfRule type="expression" dxfId="65" priority="220" stopIfTrue="1">
      <formula>J33="*"</formula>
    </cfRule>
    <cfRule type="expression" dxfId="64" priority="221" stopIfTrue="1">
      <formula>J33&lt;=100%</formula>
    </cfRule>
    <cfRule type="expression" dxfId="63" priority="222">
      <formula>OR(J33&gt;100%,J33&lt;120%)</formula>
    </cfRule>
    <cfRule type="expression" dxfId="62" priority="223">
      <formula>J33&gt;120%</formula>
    </cfRule>
  </conditionalFormatting>
  <conditionalFormatting sqref="I38">
    <cfRule type="expression" dxfId="61" priority="16">
      <formula>J38&gt;=1</formula>
    </cfRule>
  </conditionalFormatting>
  <conditionalFormatting sqref="I38:I41">
    <cfRule type="expression" dxfId="60" priority="13" stopIfTrue="1">
      <formula>J38="*"</formula>
    </cfRule>
    <cfRule type="expression" dxfId="59" priority="14" stopIfTrue="1">
      <formula>J38&lt;90%</formula>
    </cfRule>
    <cfRule type="expression" dxfId="58" priority="15">
      <formula>J38&lt;100%</formula>
    </cfRule>
  </conditionalFormatting>
  <conditionalFormatting sqref="I39:I41">
    <cfRule type="expression" dxfId="57" priority="588">
      <formula>J39&gt;=100%</formula>
    </cfRule>
  </conditionalFormatting>
  <conditionalFormatting sqref="I43:I48 I50:I53 I55">
    <cfRule type="expression" dxfId="56" priority="541" stopIfTrue="1">
      <formula>J43&lt;90%</formula>
    </cfRule>
    <cfRule type="expression" dxfId="55" priority="542">
      <formula>J43&lt;100%</formula>
    </cfRule>
    <cfRule type="expression" dxfId="54" priority="543">
      <formula>J43&gt;=1</formula>
    </cfRule>
  </conditionalFormatting>
  <conditionalFormatting sqref="I43:I48 I50:I53">
    <cfRule type="expression" dxfId="53" priority="540" stopIfTrue="1">
      <formula>J43="*"</formula>
    </cfRule>
  </conditionalFormatting>
  <conditionalFormatting sqref="I44">
    <cfRule type="expression" dxfId="52" priority="18" stopIfTrue="1">
      <formula>J44&gt;110%</formula>
    </cfRule>
  </conditionalFormatting>
  <conditionalFormatting sqref="M27 L60 L62:L63 L64:N65 L66:L1048576 L1:L57">
    <cfRule type="containsText" dxfId="51" priority="19" operator="containsText" text="n/a">
      <formula>NOT(ISERROR(SEARCH("n/a",L1)))</formula>
    </cfRule>
  </conditionalFormatting>
  <conditionalFormatting sqref="M10:M11">
    <cfRule type="expression" dxfId="50" priority="200">
      <formula>N10="*"</formula>
    </cfRule>
    <cfRule type="expression" dxfId="49" priority="201" stopIfTrue="1">
      <formula>OR(N10&lt;70%,N10&gt;150%)</formula>
    </cfRule>
    <cfRule type="expression" dxfId="48" priority="202" stopIfTrue="1">
      <formula>N10=1</formula>
    </cfRule>
    <cfRule type="expression" dxfId="47" priority="203">
      <formula>OR(N10&lt;99%,N10&gt;90%)</formula>
    </cfRule>
  </conditionalFormatting>
  <conditionalFormatting sqref="M13">
    <cfRule type="expression" dxfId="46" priority="191" stopIfTrue="1">
      <formula>N13&lt;90%</formula>
    </cfRule>
    <cfRule type="expression" dxfId="45" priority="192">
      <formula>N13&lt;100%</formula>
    </cfRule>
    <cfRule type="expression" dxfId="44" priority="193">
      <formula>N13&gt;=1</formula>
    </cfRule>
  </conditionalFormatting>
  <conditionalFormatting sqref="M13:M26">
    <cfRule type="expression" dxfId="43" priority="1" stopIfTrue="1">
      <formula>N13="*"</formula>
    </cfRule>
  </conditionalFormatting>
  <conditionalFormatting sqref="M14 M16:M24">
    <cfRule type="expression" dxfId="42" priority="71" stopIfTrue="1">
      <formula>N14&lt;=100%</formula>
    </cfRule>
    <cfRule type="expression" dxfId="41" priority="72">
      <formula>N14&lt;110%</formula>
    </cfRule>
    <cfRule type="expression" dxfId="40" priority="73">
      <formula>N14&gt;110%</formula>
    </cfRule>
  </conditionalFormatting>
  <conditionalFormatting sqref="M15">
    <cfRule type="expression" dxfId="39" priority="2" stopIfTrue="1">
      <formula>N15&lt;90%</formula>
    </cfRule>
    <cfRule type="expression" dxfId="38" priority="3">
      <formula>N15&lt;100%</formula>
    </cfRule>
    <cfRule type="expression" dxfId="37" priority="4">
      <formula>N15&gt;=1</formula>
    </cfRule>
  </conditionalFormatting>
  <conditionalFormatting sqref="M25:M26">
    <cfRule type="expression" dxfId="36" priority="81" stopIfTrue="1">
      <formula>N25&lt;90%</formula>
    </cfRule>
    <cfRule type="expression" dxfId="35" priority="82">
      <formula>N25&lt;100%</formula>
    </cfRule>
    <cfRule type="expression" dxfId="34" priority="83">
      <formula>N25&gt;=1</formula>
    </cfRule>
  </conditionalFormatting>
  <conditionalFormatting sqref="M33:M34">
    <cfRule type="expression" dxfId="33" priority="36" stopIfTrue="1">
      <formula>N33&lt;=100%</formula>
    </cfRule>
    <cfRule type="expression" dxfId="32" priority="37" stopIfTrue="1">
      <formula>N33&lt;110%</formula>
    </cfRule>
    <cfRule type="expression" dxfId="31" priority="38">
      <formula>N33&gt;110%</formula>
    </cfRule>
  </conditionalFormatting>
  <conditionalFormatting sqref="M33:M36">
    <cfRule type="expression" dxfId="30" priority="20" stopIfTrue="1">
      <formula>N33="*"</formula>
    </cfRule>
  </conditionalFormatting>
  <conditionalFormatting sqref="M35:M36">
    <cfRule type="expression" dxfId="29" priority="21">
      <formula>OR(N35&lt;0.25,N35&gt;1.2)</formula>
    </cfRule>
    <cfRule type="expression" dxfId="28" priority="22">
      <formula>N35&lt;0.75</formula>
    </cfRule>
    <cfRule type="expression" dxfId="27" priority="23">
      <formula>N35&lt;=1</formula>
    </cfRule>
    <cfRule type="expression" dxfId="26" priority="24">
      <formula>N35&lt;=1.2</formula>
    </cfRule>
  </conditionalFormatting>
  <conditionalFormatting sqref="M38:M39">
    <cfRule type="expression" dxfId="25" priority="10" stopIfTrue="1">
      <formula>N38&lt;90%</formula>
    </cfRule>
    <cfRule type="expression" dxfId="24" priority="11">
      <formula>N38&lt;100%</formula>
    </cfRule>
    <cfRule type="expression" dxfId="23" priority="12">
      <formula>N38&gt;=1</formula>
    </cfRule>
  </conditionalFormatting>
  <conditionalFormatting sqref="M38:M41">
    <cfRule type="expression" dxfId="22" priority="9" stopIfTrue="1">
      <formula>N38="*"</formula>
    </cfRule>
  </conditionalFormatting>
  <conditionalFormatting sqref="M40:M41">
    <cfRule type="expression" dxfId="21" priority="146">
      <formula>OR(N40&lt;0.75,N40&gt;2)</formula>
    </cfRule>
    <cfRule type="expression" dxfId="20" priority="147">
      <formula>N40&lt;0.9</formula>
    </cfRule>
    <cfRule type="expression" dxfId="19" priority="148">
      <formula>N40&lt;=1.5</formula>
    </cfRule>
    <cfRule type="expression" dxfId="18" priority="149">
      <formula>N40&lt;=2</formula>
    </cfRule>
  </conditionalFormatting>
  <conditionalFormatting sqref="M43:M45">
    <cfRule type="expression" dxfId="17" priority="141" stopIfTrue="1">
      <formula>N43&lt;90%</formula>
    </cfRule>
    <cfRule type="expression" dxfId="16" priority="142">
      <formula>N43&lt;100%</formula>
    </cfRule>
    <cfRule type="expression" dxfId="15" priority="143">
      <formula>N43&gt;=1</formula>
    </cfRule>
  </conditionalFormatting>
  <conditionalFormatting sqref="M43:M48">
    <cfRule type="expression" dxfId="14" priority="115" stopIfTrue="1">
      <formula>N43="*"</formula>
    </cfRule>
  </conditionalFormatting>
  <conditionalFormatting sqref="M44">
    <cfRule type="expression" dxfId="13" priority="17">
      <formula>N44&gt;110%</formula>
    </cfRule>
  </conditionalFormatting>
  <conditionalFormatting sqref="M46:M48">
    <cfRule type="expression" dxfId="12" priority="116">
      <formula>OR(N46&lt;0.75,N46&gt;2)</formula>
    </cfRule>
    <cfRule type="expression" dxfId="11" priority="117">
      <formula>N46&lt;0.9</formula>
    </cfRule>
    <cfRule type="expression" dxfId="10" priority="118">
      <formula>N46&lt;=1.5</formula>
    </cfRule>
    <cfRule type="expression" dxfId="9" priority="119">
      <formula>N46&lt;=2</formula>
    </cfRule>
  </conditionalFormatting>
  <conditionalFormatting sqref="M50:M53">
    <cfRule type="expression" dxfId="8" priority="110" stopIfTrue="1">
      <formula>N50="*"</formula>
    </cfRule>
    <cfRule type="expression" dxfId="7" priority="111" stopIfTrue="1">
      <formula>N50&lt;90%</formula>
    </cfRule>
    <cfRule type="expression" dxfId="6" priority="112">
      <formula>N50&lt;100%</formula>
    </cfRule>
    <cfRule type="expression" dxfId="5" priority="113">
      <formula>N50&gt;=100%</formula>
    </cfRule>
  </conditionalFormatting>
  <conditionalFormatting sqref="M55">
    <cfRule type="expression" dxfId="4" priority="85" stopIfTrue="1">
      <formula>N55="*"</formula>
    </cfRule>
    <cfRule type="expression" dxfId="3" priority="86">
      <formula>OR(N55&lt;0.75,N55&gt;2)</formula>
    </cfRule>
    <cfRule type="expression" dxfId="2" priority="87">
      <formula>N55&lt;0.9</formula>
    </cfRule>
    <cfRule type="expression" dxfId="1" priority="88">
      <formula>N55&lt;=1.5</formula>
    </cfRule>
    <cfRule type="expression" dxfId="0" priority="89">
      <formula>N55&lt;=2</formula>
    </cfRule>
  </conditionalFormatting>
  <printOptions horizontalCentered="1"/>
  <pageMargins left="0.25" right="0.25" top="0.5" bottom="0.5" header="0" footer="0.25"/>
  <pageSetup scale="57" orientation="landscape" horizontalDpi="4000" verticalDpi="4000" r:id="rId1"/>
  <headerFooter>
    <oddFooter>&amp;L&amp;"Helvetica,Regular"&amp;12&amp;K000000© Educe, Inc.&amp;C&amp;"Helvetica,Regular"&amp;12&amp;K000000&amp;P of &amp;N&amp;R&amp;"Calibri,Regular"&amp;K000000&amp;A</oddFooter>
  </headerFooter>
  <ignoredErrors>
    <ignoredError sqref="L32 J34 J39 L49 L54 J29:J31 C29:E30 E31 C39:E39 C54:E55 D53:E53 C52:E52 D51:E51 L27 L37 L42 C42:E43 N10:N11 J10:J11 H42:J42 H37:J37 H27 H54 H49 H32:J32 N32 N27 N39 N42:N55 C32:F32 C49:F49 F54 C27:F27 C37:F37 F42 J27 C50:E50 J43:J55 N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1" r:id="rId4" name="Drop Down 13">
              <controlPr defaultSize="0" autoLine="0" autoPict="0">
                <anchor moveWithCells="1">
                  <from>
                    <xdr:col>11</xdr:col>
                    <xdr:colOff>28575</xdr:colOff>
                    <xdr:row>7</xdr:row>
                    <xdr:rowOff>66675</xdr:rowOff>
                  </from>
                  <to>
                    <xdr:col>11</xdr:col>
                    <xdr:colOff>1171575</xdr:colOff>
                    <xdr:row>7</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FF65-1AFB-48BB-94F6-F28FFF4B3702}">
  <dimension ref="A1:AE59"/>
  <sheetViews>
    <sheetView topLeftCell="A22" zoomScale="75" zoomScaleNormal="75" workbookViewId="0">
      <pane xSplit="3" topLeftCell="D1" activePane="topRight" state="frozen"/>
      <selection pane="topRight" activeCell="D43" sqref="D43"/>
    </sheetView>
  </sheetViews>
  <sheetFormatPr defaultRowHeight="15.75" x14ac:dyDescent="0.25"/>
  <cols>
    <col min="1" max="1" width="1.5703125" style="17" customWidth="1"/>
    <col min="2" max="2" width="47.140625" style="70" customWidth="1"/>
    <col min="3" max="3" width="1.28515625" style="70" customWidth="1"/>
    <col min="4" max="7" width="15.85546875" style="70" customWidth="1"/>
    <col min="8" max="8" width="1.140625" style="70" customWidth="1"/>
    <col min="9" max="9" width="15.28515625" style="70" bestFit="1" customWidth="1"/>
    <col min="10" max="10" width="1.5703125" style="70" customWidth="1"/>
    <col min="11" max="14" width="15.85546875" style="70" customWidth="1"/>
    <col min="15" max="15" width="1.140625" style="70" customWidth="1"/>
    <col min="16" max="16" width="15.140625" style="70" bestFit="1" customWidth="1"/>
    <col min="17" max="17" width="1.28515625" style="70" customWidth="1"/>
    <col min="18" max="21" width="15.85546875" style="70" customWidth="1"/>
    <col min="22" max="22" width="1.140625" style="70" customWidth="1"/>
    <col min="23" max="23" width="14.5703125" style="70" bestFit="1" customWidth="1"/>
    <col min="24" max="24" width="1.28515625" style="70" customWidth="1"/>
    <col min="25" max="28" width="15.85546875" style="70" customWidth="1"/>
    <col min="29" max="29" width="1.140625" style="70" customWidth="1"/>
    <col min="30" max="30" width="17.85546875" style="70" bestFit="1" customWidth="1"/>
    <col min="31" max="31" width="1.28515625" style="70" customWidth="1"/>
    <col min="32" max="16384" width="9.140625" style="70"/>
  </cols>
  <sheetData>
    <row r="1" spans="2:31" s="17" customFormat="1" ht="6.75" customHeight="1" x14ac:dyDescent="0.25"/>
    <row r="2" spans="2:31" s="17" customFormat="1" ht="71.25" customHeight="1" x14ac:dyDescent="0.5">
      <c r="B2" s="669" t="s">
        <v>168</v>
      </c>
      <c r="C2" s="669"/>
      <c r="D2" s="669"/>
      <c r="E2" s="669"/>
      <c r="F2" s="669"/>
      <c r="G2" s="669"/>
      <c r="H2" s="669"/>
      <c r="I2" s="669"/>
      <c r="J2" s="669"/>
      <c r="K2" s="669"/>
      <c r="L2" s="669"/>
      <c r="M2" s="669"/>
      <c r="N2" s="437"/>
      <c r="O2" s="437"/>
      <c r="P2" s="437"/>
      <c r="Q2" s="437"/>
      <c r="R2" s="437"/>
      <c r="S2" s="437"/>
      <c r="T2" s="437"/>
      <c r="U2" s="437"/>
      <c r="V2" s="437"/>
      <c r="W2" s="437"/>
      <c r="X2" s="437"/>
    </row>
    <row r="3" spans="2:31" x14ac:dyDescent="0.25">
      <c r="B3" s="671" t="s">
        <v>30</v>
      </c>
      <c r="C3" s="671"/>
      <c r="D3" s="671"/>
      <c r="E3" s="671"/>
      <c r="F3" s="671"/>
      <c r="G3" s="671"/>
      <c r="H3" s="671"/>
      <c r="I3" s="671"/>
      <c r="J3" s="671"/>
      <c r="K3" s="671"/>
      <c r="L3" s="671"/>
      <c r="M3" s="671"/>
      <c r="N3" s="671"/>
      <c r="O3" s="671"/>
      <c r="P3" s="671"/>
      <c r="Q3" s="671"/>
      <c r="R3" s="671"/>
      <c r="S3" s="440"/>
      <c r="T3" s="438"/>
      <c r="U3" s="438"/>
      <c r="V3" s="439"/>
      <c r="W3" s="439"/>
      <c r="X3" s="439"/>
    </row>
    <row r="4" spans="2:31" s="17" customFormat="1" ht="36.75" customHeight="1" x14ac:dyDescent="0.25">
      <c r="B4" s="670" t="s">
        <v>184</v>
      </c>
      <c r="C4" s="670"/>
      <c r="D4" s="670"/>
      <c r="E4" s="670"/>
      <c r="F4" s="670"/>
      <c r="G4" s="670"/>
      <c r="H4" s="670"/>
      <c r="I4" s="670"/>
      <c r="J4" s="670"/>
      <c r="K4" s="670"/>
      <c r="L4" s="670"/>
      <c r="M4" s="670"/>
      <c r="N4" s="670"/>
      <c r="O4" s="670"/>
      <c r="P4" s="670"/>
      <c r="Q4" s="670"/>
      <c r="R4" s="670"/>
    </row>
    <row r="5" spans="2:31" s="17" customFormat="1" ht="38.25" customHeight="1" x14ac:dyDescent="0.25">
      <c r="B5" s="670" t="s">
        <v>185</v>
      </c>
      <c r="C5" s="670"/>
      <c r="D5" s="670"/>
      <c r="E5" s="670"/>
      <c r="F5" s="670"/>
      <c r="G5" s="670"/>
      <c r="H5" s="670"/>
      <c r="I5" s="670"/>
      <c r="J5" s="670"/>
      <c r="K5" s="670"/>
      <c r="L5" s="670"/>
      <c r="M5" s="670"/>
      <c r="N5" s="670"/>
      <c r="O5" s="670"/>
      <c r="P5" s="670"/>
      <c r="Q5" s="670"/>
      <c r="R5" s="670"/>
    </row>
    <row r="6" spans="2:31" s="17" customFormat="1" ht="15" x14ac:dyDescent="0.25"/>
    <row r="7" spans="2:31" s="17" customFormat="1" ht="18.75" x14ac:dyDescent="0.25">
      <c r="B7" s="446"/>
      <c r="C7" s="447"/>
      <c r="D7" s="668">
        <f>'Step 1 Inputs &amp; Historical'!$D$10</f>
        <v>2020</v>
      </c>
      <c r="E7" s="668"/>
      <c r="F7" s="668"/>
      <c r="G7" s="668"/>
      <c r="H7" s="668"/>
      <c r="I7" s="668"/>
      <c r="J7" s="666"/>
      <c r="K7" s="668">
        <f>'Step 1 Inputs &amp; Historical'!F10</f>
        <v>2021</v>
      </c>
      <c r="L7" s="668"/>
      <c r="M7" s="668"/>
      <c r="N7" s="668"/>
      <c r="O7" s="668"/>
      <c r="P7" s="668"/>
      <c r="Q7" s="666"/>
      <c r="R7" s="668">
        <f>'Step 1 Inputs &amp; Historical'!J10</f>
        <v>2022</v>
      </c>
      <c r="S7" s="668"/>
      <c r="T7" s="668"/>
      <c r="U7" s="668"/>
      <c r="V7" s="668"/>
      <c r="W7" s="668"/>
      <c r="X7" s="666"/>
      <c r="Y7" s="668">
        <f>'Step 1 Inputs &amp; Historical'!Q3</f>
        <v>2023</v>
      </c>
      <c r="Z7" s="668"/>
      <c r="AA7" s="668"/>
      <c r="AB7" s="668"/>
      <c r="AC7" s="668"/>
      <c r="AD7" s="668"/>
      <c r="AE7" s="666"/>
    </row>
    <row r="8" spans="2:31" s="17" customFormat="1" ht="28.5" x14ac:dyDescent="0.25">
      <c r="B8" s="448" t="s">
        <v>175</v>
      </c>
      <c r="C8" s="447"/>
      <c r="D8" s="449" t="s">
        <v>143</v>
      </c>
      <c r="E8" s="449" t="s">
        <v>142</v>
      </c>
      <c r="F8" s="449" t="s">
        <v>141</v>
      </c>
      <c r="G8" s="449" t="s">
        <v>140</v>
      </c>
      <c r="H8" s="450"/>
      <c r="I8" s="451" t="str">
        <f>D7&amp;" Total"</f>
        <v>2020 Total</v>
      </c>
      <c r="J8" s="666"/>
      <c r="K8" s="452" t="s">
        <v>143</v>
      </c>
      <c r="L8" s="449" t="s">
        <v>142</v>
      </c>
      <c r="M8" s="449" t="s">
        <v>141</v>
      </c>
      <c r="N8" s="449" t="s">
        <v>140</v>
      </c>
      <c r="O8" s="450"/>
      <c r="P8" s="451" t="str">
        <f>K7&amp;" Total"</f>
        <v>2021 Total</v>
      </c>
      <c r="Q8" s="666"/>
      <c r="R8" s="452" t="s">
        <v>143</v>
      </c>
      <c r="S8" s="449" t="s">
        <v>142</v>
      </c>
      <c r="T8" s="449" t="s">
        <v>141</v>
      </c>
      <c r="U8" s="449" t="s">
        <v>140</v>
      </c>
      <c r="V8" s="450"/>
      <c r="W8" s="451" t="str">
        <f>R7&amp;" Total"</f>
        <v>2022 Total</v>
      </c>
      <c r="X8" s="666"/>
      <c r="Y8" s="452" t="s">
        <v>143</v>
      </c>
      <c r="Z8" s="449" t="s">
        <v>142</v>
      </c>
      <c r="AA8" s="449" t="s">
        <v>141</v>
      </c>
      <c r="AB8" s="449" t="s">
        <v>140</v>
      </c>
      <c r="AC8" s="450"/>
      <c r="AD8" s="453" t="str">
        <f>Y7&amp;" Total / Est. Total"</f>
        <v>2023 Total / Est. Total</v>
      </c>
      <c r="AE8" s="666"/>
    </row>
    <row r="9" spans="2:31" s="17" customFormat="1" ht="6.75" customHeight="1" x14ac:dyDescent="0.25">
      <c r="B9" s="454"/>
      <c r="C9" s="447"/>
      <c r="D9" s="455"/>
      <c r="E9" s="455"/>
      <c r="F9" s="455"/>
      <c r="G9" s="455"/>
      <c r="H9" s="456"/>
      <c r="I9" s="455"/>
      <c r="J9" s="667"/>
      <c r="K9" s="455"/>
      <c r="L9" s="455"/>
      <c r="M9" s="455"/>
      <c r="N9" s="455"/>
      <c r="O9" s="456"/>
      <c r="P9" s="455"/>
      <c r="Q9" s="667"/>
      <c r="R9" s="455"/>
      <c r="S9" s="455"/>
      <c r="T9" s="455"/>
      <c r="U9" s="455"/>
      <c r="V9" s="456"/>
      <c r="W9" s="455"/>
      <c r="X9" s="667"/>
      <c r="Y9" s="455"/>
      <c r="Z9" s="455"/>
      <c r="AA9" s="455"/>
      <c r="AB9" s="455"/>
      <c r="AC9" s="456"/>
      <c r="AD9" s="455"/>
      <c r="AE9" s="667"/>
    </row>
    <row r="10" spans="2:31" s="17" customFormat="1" ht="15" x14ac:dyDescent="0.25">
      <c r="B10" s="457" t="s">
        <v>167</v>
      </c>
      <c r="C10" s="458"/>
      <c r="D10" s="458"/>
      <c r="E10" s="458"/>
      <c r="F10" s="458"/>
      <c r="G10" s="458"/>
      <c r="H10" s="458"/>
      <c r="I10" s="458"/>
      <c r="J10" s="663"/>
      <c r="K10" s="458"/>
      <c r="L10" s="458"/>
      <c r="M10" s="458"/>
      <c r="N10" s="458"/>
      <c r="O10" s="458"/>
      <c r="P10" s="458"/>
      <c r="Q10" s="663"/>
      <c r="R10" s="458"/>
      <c r="S10" s="458"/>
      <c r="T10" s="458"/>
      <c r="U10" s="458"/>
      <c r="V10" s="458"/>
      <c r="W10" s="458"/>
      <c r="X10" s="663"/>
      <c r="Y10" s="458"/>
      <c r="Z10" s="458"/>
      <c r="AA10" s="458"/>
      <c r="AB10" s="458"/>
      <c r="AC10" s="458"/>
      <c r="AD10" s="458"/>
      <c r="AE10" s="663"/>
    </row>
    <row r="11" spans="2:31" s="17" customFormat="1" ht="17.25" customHeight="1" x14ac:dyDescent="0.25">
      <c r="B11" s="436" t="s">
        <v>124</v>
      </c>
      <c r="C11" s="459"/>
      <c r="D11" s="460"/>
      <c r="E11" s="460"/>
      <c r="F11" s="460"/>
      <c r="G11" s="460"/>
      <c r="H11" s="461">
        <v>1</v>
      </c>
      <c r="I11" s="462">
        <f>'Step 1 Inputs &amp; Historical'!D12</f>
        <v>0</v>
      </c>
      <c r="J11" s="664"/>
      <c r="K11" s="460"/>
      <c r="L11" s="460"/>
      <c r="M11" s="460"/>
      <c r="N11" s="460"/>
      <c r="O11" s="461">
        <v>1</v>
      </c>
      <c r="P11" s="462">
        <f>'Step 1 Inputs &amp; Historical'!F12</f>
        <v>0</v>
      </c>
      <c r="Q11" s="664"/>
      <c r="R11" s="460"/>
      <c r="S11" s="460"/>
      <c r="T11" s="460"/>
      <c r="U11" s="460"/>
      <c r="V11" s="461">
        <v>1</v>
      </c>
      <c r="W11" s="462">
        <f>'Step 1 Inputs &amp; Historical'!J12</f>
        <v>0</v>
      </c>
      <c r="X11" s="664"/>
      <c r="Y11" s="463">
        <f>IF('Step 1 Inputs &amp; Historical'!N12&gt;0,'Step 1 Inputs &amp; Historical'!N12,"*")</f>
        <v>2</v>
      </c>
      <c r="Z11" s="463">
        <f>IF('Step 1 Inputs &amp; Historical'!O12&gt;0,'Step 1 Inputs &amp; Historical'!O12,"*")</f>
        <v>1</v>
      </c>
      <c r="AA11" s="463" t="str">
        <f>IF('Step 1 Inputs &amp; Historical'!P12&gt;0,'Step 1 Inputs &amp; Historical'!P12,"*")</f>
        <v>*</v>
      </c>
      <c r="AB11" s="463" t="str">
        <f>IF('Step 1 Inputs &amp; Historical'!Q12&gt;0,'Step 1 Inputs &amp; Historical'!Q12,"*")</f>
        <v>*</v>
      </c>
      <c r="AC11" s="461">
        <v>1</v>
      </c>
      <c r="AD11" s="462">
        <f ca="1">'Step 1 Inputs &amp; Historical'!S12</f>
        <v>1</v>
      </c>
      <c r="AE11" s="664"/>
    </row>
    <row r="12" spans="2:31" s="17" customFormat="1" ht="20.25" customHeight="1" x14ac:dyDescent="0.25">
      <c r="B12" s="436" t="s">
        <v>125</v>
      </c>
      <c r="C12" s="464"/>
      <c r="D12" s="460"/>
      <c r="E12" s="460"/>
      <c r="F12" s="460"/>
      <c r="G12" s="460"/>
      <c r="H12" s="465"/>
      <c r="I12" s="462">
        <f>'Step 1 Inputs &amp; Historical'!D13</f>
        <v>0</v>
      </c>
      <c r="J12" s="664"/>
      <c r="K12" s="460"/>
      <c r="L12" s="460"/>
      <c r="M12" s="460"/>
      <c r="N12" s="460"/>
      <c r="O12" s="465"/>
      <c r="P12" s="462">
        <f>'Step 1 Inputs &amp; Historical'!F13</f>
        <v>0</v>
      </c>
      <c r="Q12" s="664"/>
      <c r="R12" s="460"/>
      <c r="S12" s="460"/>
      <c r="T12" s="460"/>
      <c r="U12" s="460"/>
      <c r="V12" s="465"/>
      <c r="W12" s="462">
        <f>'Step 1 Inputs &amp; Historical'!J13</f>
        <v>0</v>
      </c>
      <c r="X12" s="664"/>
      <c r="Y12" s="463">
        <f>IF('Step 1 Inputs &amp; Historical'!N13&gt;0,'Step 1 Inputs &amp; Historical'!N13,"*")</f>
        <v>1</v>
      </c>
      <c r="Z12" s="463">
        <f>IF('Step 1 Inputs &amp; Historical'!O13&gt;0,'Step 1 Inputs &amp; Historical'!O13,"*")</f>
        <v>1</v>
      </c>
      <c r="AA12" s="463" t="str">
        <f>IF('Step 1 Inputs &amp; Historical'!P13&gt;0,'Step 1 Inputs &amp; Historical'!P13,"*")</f>
        <v>*</v>
      </c>
      <c r="AB12" s="463" t="str">
        <f>IF('Step 1 Inputs &amp; Historical'!Q13&gt;0,'Step 1 Inputs &amp; Historical'!Q13,"*")</f>
        <v>*</v>
      </c>
      <c r="AC12" s="465"/>
      <c r="AD12" s="462">
        <f ca="1">'Step 1 Inputs &amp; Historical'!S13</f>
        <v>0</v>
      </c>
      <c r="AE12" s="664"/>
    </row>
    <row r="13" spans="2:31" s="17" customFormat="1" ht="20.25" customHeight="1" x14ac:dyDescent="0.25">
      <c r="B13" s="436" t="s">
        <v>17</v>
      </c>
      <c r="C13" s="464"/>
      <c r="D13" s="460"/>
      <c r="E13" s="460"/>
      <c r="F13" s="460"/>
      <c r="G13" s="460"/>
      <c r="H13" s="465"/>
      <c r="I13" s="462">
        <f>'Step 1 Inputs &amp; Historical'!D14</f>
        <v>0</v>
      </c>
      <c r="J13" s="664"/>
      <c r="K13" s="460"/>
      <c r="L13" s="460"/>
      <c r="M13" s="460"/>
      <c r="N13" s="460"/>
      <c r="O13" s="465"/>
      <c r="P13" s="462">
        <f>'Step 1 Inputs &amp; Historical'!F14</f>
        <v>0</v>
      </c>
      <c r="Q13" s="664"/>
      <c r="R13" s="460"/>
      <c r="S13" s="460"/>
      <c r="T13" s="460"/>
      <c r="U13" s="460"/>
      <c r="V13" s="465"/>
      <c r="W13" s="462">
        <f>'Step 1 Inputs &amp; Historical'!J14</f>
        <v>0</v>
      </c>
      <c r="X13" s="664"/>
      <c r="Y13" s="463">
        <f>IF('Step 1 Inputs &amp; Historical'!N14&gt;0,'Step 1 Inputs &amp; Historical'!N14,"*")</f>
        <v>1</v>
      </c>
      <c r="Z13" s="463">
        <f>IF('Step 1 Inputs &amp; Historical'!O14&gt;0,'Step 1 Inputs &amp; Historical'!O14,"*")</f>
        <v>1</v>
      </c>
      <c r="AA13" s="463" t="str">
        <f>IF('Step 1 Inputs &amp; Historical'!P14&gt;0,'Step 1 Inputs &amp; Historical'!P14,"*")</f>
        <v>*</v>
      </c>
      <c r="AB13" s="463" t="str">
        <f>IF('Step 1 Inputs &amp; Historical'!Q14&gt;0,'Step 1 Inputs &amp; Historical'!Q14,"*")</f>
        <v>*</v>
      </c>
      <c r="AC13" s="465"/>
      <c r="AD13" s="462">
        <f ca="1">'Step 1 Inputs &amp; Historical'!S14</f>
        <v>1</v>
      </c>
      <c r="AE13" s="664"/>
    </row>
    <row r="14" spans="2:31" s="17" customFormat="1" ht="15" x14ac:dyDescent="0.25">
      <c r="B14" s="466" t="s">
        <v>0</v>
      </c>
      <c r="C14" s="467"/>
      <c r="D14" s="467"/>
      <c r="E14" s="467"/>
      <c r="F14" s="467"/>
      <c r="G14" s="467"/>
      <c r="H14" s="467"/>
      <c r="I14" s="467"/>
      <c r="J14" s="664"/>
      <c r="K14" s="467"/>
      <c r="L14" s="467"/>
      <c r="M14" s="467"/>
      <c r="N14" s="467"/>
      <c r="O14" s="467"/>
      <c r="P14" s="467"/>
      <c r="Q14" s="664"/>
      <c r="R14" s="467"/>
      <c r="S14" s="467"/>
      <c r="T14" s="467"/>
      <c r="U14" s="467"/>
      <c r="V14" s="467"/>
      <c r="W14" s="467"/>
      <c r="X14" s="664"/>
      <c r="Y14" s="467"/>
      <c r="Z14" s="467"/>
      <c r="AA14" s="467"/>
      <c r="AB14" s="467"/>
      <c r="AC14" s="467"/>
      <c r="AD14" s="467"/>
      <c r="AE14" s="664"/>
    </row>
    <row r="15" spans="2:31" s="17" customFormat="1" ht="20.25" customHeight="1" x14ac:dyDescent="0.25">
      <c r="B15" s="436" t="s">
        <v>48</v>
      </c>
      <c r="C15" s="464"/>
      <c r="D15" s="468">
        <f>IFERROR(SUM(D18:D23),"*")</f>
        <v>0</v>
      </c>
      <c r="E15" s="468">
        <f t="shared" ref="E15:G15" si="0">IFERROR(SUM(E18:E23),"*")</f>
        <v>0</v>
      </c>
      <c r="F15" s="468">
        <f t="shared" si="0"/>
        <v>0</v>
      </c>
      <c r="G15" s="468">
        <f t="shared" si="0"/>
        <v>0</v>
      </c>
      <c r="H15" s="469"/>
      <c r="I15" s="468">
        <f>'Step 1 Inputs &amp; Historical'!D16</f>
        <v>0</v>
      </c>
      <c r="J15" s="664"/>
      <c r="K15" s="468">
        <f>IFERROR(SUM(K18:K23),"*")</f>
        <v>0</v>
      </c>
      <c r="L15" s="468">
        <f t="shared" ref="L15:N15" si="1">IFERROR(SUM(L18:L23),"*")</f>
        <v>0</v>
      </c>
      <c r="M15" s="468">
        <f t="shared" si="1"/>
        <v>0</v>
      </c>
      <c r="N15" s="468">
        <f t="shared" si="1"/>
        <v>0</v>
      </c>
      <c r="O15" s="469"/>
      <c r="P15" s="468">
        <f>'Step 1 Inputs &amp; Historical'!F16</f>
        <v>0</v>
      </c>
      <c r="Q15" s="664"/>
      <c r="R15" s="468">
        <f>IFERROR(SUM(R18:R23),"*")</f>
        <v>0</v>
      </c>
      <c r="S15" s="468">
        <f t="shared" ref="S15" si="2">IFERROR(SUM(S18:S23),"*")</f>
        <v>0</v>
      </c>
      <c r="T15" s="468">
        <f t="shared" ref="T15" si="3">IFERROR(SUM(T18:T23),"*")</f>
        <v>0</v>
      </c>
      <c r="U15" s="468">
        <f t="shared" ref="U15" si="4">IFERROR(SUM(U18:U23),"*")</f>
        <v>0</v>
      </c>
      <c r="V15" s="469"/>
      <c r="W15" s="468">
        <f>'Step 1 Inputs &amp; Historical'!J16</f>
        <v>0</v>
      </c>
      <c r="X15" s="664"/>
      <c r="Y15" s="470" t="str">
        <f>IF('Step 1 Inputs &amp; Historical'!N16&gt;0,'Step 1 Inputs &amp; Historical'!N16,"*")</f>
        <v>*</v>
      </c>
      <c r="Z15" s="470" t="str">
        <f>IF('Step 1 Inputs &amp; Historical'!O16&gt;0,'Step 1 Inputs &amp; Historical'!O16,"*")</f>
        <v>*</v>
      </c>
      <c r="AA15" s="470" t="str">
        <f>IF('Step 1 Inputs &amp; Historical'!P16&gt;0,'Step 1 Inputs &amp; Historical'!P16,"*")</f>
        <v>*</v>
      </c>
      <c r="AB15" s="470" t="str">
        <f>IF('Step 1 Inputs &amp; Historical'!Q16&gt;0,'Step 1 Inputs &amp; Historical'!Q16,"*")</f>
        <v>*</v>
      </c>
      <c r="AC15" s="469"/>
      <c r="AD15" s="468">
        <f>'Step 1 Inputs &amp; Historical'!S16</f>
        <v>0</v>
      </c>
      <c r="AE15" s="664"/>
    </row>
    <row r="16" spans="2:31" s="17" customFormat="1" ht="30.75" customHeight="1" x14ac:dyDescent="0.25">
      <c r="B16" s="436" t="s">
        <v>19</v>
      </c>
      <c r="C16" s="464"/>
      <c r="D16" s="471"/>
      <c r="E16" s="471"/>
      <c r="F16" s="471"/>
      <c r="G16" s="471"/>
      <c r="H16" s="490"/>
      <c r="I16" s="473">
        <f>'Step 1 Inputs &amp; Historical'!D17</f>
        <v>0</v>
      </c>
      <c r="J16" s="664"/>
      <c r="K16" s="471"/>
      <c r="L16" s="471"/>
      <c r="M16" s="471"/>
      <c r="N16" s="471"/>
      <c r="O16" s="490"/>
      <c r="P16" s="473">
        <f>'Step 1 Inputs &amp; Historical'!F17</f>
        <v>0</v>
      </c>
      <c r="Q16" s="664"/>
      <c r="R16" s="471"/>
      <c r="S16" s="471"/>
      <c r="T16" s="471"/>
      <c r="U16" s="471"/>
      <c r="V16" s="490"/>
      <c r="W16" s="473">
        <f>'Step 1 Inputs &amp; Historical'!J17</f>
        <v>0</v>
      </c>
      <c r="X16" s="664"/>
      <c r="Y16" s="483">
        <f>'Step 1 Inputs &amp; Historical'!N17</f>
        <v>0</v>
      </c>
      <c r="Z16" s="483">
        <f>'Step 1 Inputs &amp; Historical'!O17</f>
        <v>0</v>
      </c>
      <c r="AA16" s="483">
        <f>'Step 1 Inputs &amp; Historical'!P17</f>
        <v>0</v>
      </c>
      <c r="AB16" s="483">
        <f>'Step 1 Inputs &amp; Historical'!Q17</f>
        <v>0</v>
      </c>
      <c r="AC16" s="490"/>
      <c r="AD16" s="473">
        <f>'Step 1 Inputs &amp; Historical'!S17</f>
        <v>0</v>
      </c>
      <c r="AE16" s="664"/>
    </row>
    <row r="17" spans="2:31" s="17" customFormat="1" ht="20.25" customHeight="1" x14ac:dyDescent="0.25">
      <c r="B17" s="436" t="s">
        <v>187</v>
      </c>
      <c r="C17" s="464"/>
      <c r="D17" s="468">
        <f t="shared" ref="D17:F17" si="5">IFERROR((D15-D16),"*")</f>
        <v>0</v>
      </c>
      <c r="E17" s="468">
        <f t="shared" si="5"/>
        <v>0</v>
      </c>
      <c r="F17" s="468">
        <f t="shared" si="5"/>
        <v>0</v>
      </c>
      <c r="G17" s="468">
        <f>IFERROR((G15-G16),"*")</f>
        <v>0</v>
      </c>
      <c r="H17" s="469"/>
      <c r="I17" s="468">
        <f>IFERROR((I15-I16),"*")</f>
        <v>0</v>
      </c>
      <c r="J17" s="664"/>
      <c r="K17" s="468">
        <f>IFERROR(K15-K16,"*")</f>
        <v>0</v>
      </c>
      <c r="L17" s="468">
        <f t="shared" ref="L17:N17" si="6">IFERROR(L15-L16,"*")</f>
        <v>0</v>
      </c>
      <c r="M17" s="468">
        <f t="shared" si="6"/>
        <v>0</v>
      </c>
      <c r="N17" s="468">
        <f t="shared" si="6"/>
        <v>0</v>
      </c>
      <c r="O17" s="469"/>
      <c r="P17" s="468">
        <f>'Step 1 Inputs &amp; Historical'!F18</f>
        <v>0</v>
      </c>
      <c r="Q17" s="664"/>
      <c r="R17" s="468">
        <f>IFERROR(R15-R16,"*")</f>
        <v>0</v>
      </c>
      <c r="S17" s="468">
        <f t="shared" ref="S17:U17" si="7">IFERROR(S15-S16,"*")</f>
        <v>0</v>
      </c>
      <c r="T17" s="468">
        <f t="shared" si="7"/>
        <v>0</v>
      </c>
      <c r="U17" s="468">
        <f t="shared" si="7"/>
        <v>0</v>
      </c>
      <c r="V17" s="469"/>
      <c r="W17" s="468">
        <f>'Step 1 Inputs &amp; Historical'!J18</f>
        <v>0</v>
      </c>
      <c r="X17" s="664"/>
      <c r="Y17" s="470" t="str">
        <f>IFERROR(Y15-Y16,"*")</f>
        <v>*</v>
      </c>
      <c r="Z17" s="470" t="str">
        <f t="shared" ref="Z17:AB17" si="8">IFERROR(Z15-Z16,"*")</f>
        <v>*</v>
      </c>
      <c r="AA17" s="470" t="str">
        <f t="shared" si="8"/>
        <v>*</v>
      </c>
      <c r="AB17" s="470" t="str">
        <f t="shared" si="8"/>
        <v>*</v>
      </c>
      <c r="AC17" s="469"/>
      <c r="AD17" s="468">
        <f>'Step 1 Inputs &amp; Historical'!S18</f>
        <v>0</v>
      </c>
      <c r="AE17" s="664"/>
    </row>
    <row r="18" spans="2:31" s="17" customFormat="1" ht="20.25" customHeight="1" x14ac:dyDescent="0.25">
      <c r="B18" s="436" t="s">
        <v>32</v>
      </c>
      <c r="C18" s="464"/>
      <c r="D18" s="471"/>
      <c r="E18" s="471"/>
      <c r="F18" s="471"/>
      <c r="G18" s="471"/>
      <c r="H18" s="472"/>
      <c r="I18" s="473">
        <f>'Step 1 Inputs &amp; Historical'!D19</f>
        <v>0</v>
      </c>
      <c r="J18" s="664"/>
      <c r="K18" s="471"/>
      <c r="L18" s="471"/>
      <c r="M18" s="471"/>
      <c r="N18" s="471"/>
      <c r="O18" s="472"/>
      <c r="P18" s="474">
        <f>'Step 1 Inputs &amp; Historical'!F19</f>
        <v>0</v>
      </c>
      <c r="Q18" s="664"/>
      <c r="R18" s="471"/>
      <c r="S18" s="471"/>
      <c r="T18" s="471"/>
      <c r="U18" s="471"/>
      <c r="V18" s="472"/>
      <c r="W18" s="474">
        <f>'Step 1 Inputs &amp; Historical'!J19</f>
        <v>0</v>
      </c>
      <c r="X18" s="664"/>
      <c r="Y18" s="475" t="str">
        <f>IF('Step 1 Inputs &amp; Historical'!N19&gt;0,'Step 1 Inputs &amp; Historical'!N19,"*")</f>
        <v>*</v>
      </c>
      <c r="Z18" s="475" t="str">
        <f>IF('Step 1 Inputs &amp; Historical'!O19&gt;0,'Step 1 Inputs &amp; Historical'!O19,"*")</f>
        <v>*</v>
      </c>
      <c r="AA18" s="475" t="str">
        <f>IF('Step 1 Inputs &amp; Historical'!P19&gt;0,'Step 1 Inputs &amp; Historical'!P19,"*")</f>
        <v>*</v>
      </c>
      <c r="AB18" s="475" t="str">
        <f>IF('Step 1 Inputs &amp; Historical'!Q19&gt;0,'Step 1 Inputs &amp; Historical'!Q19,"*")</f>
        <v>*</v>
      </c>
      <c r="AC18" s="472"/>
      <c r="AD18" s="474">
        <f>'Step 1 Inputs &amp; Historical'!S19</f>
        <v>0</v>
      </c>
      <c r="AE18" s="664"/>
    </row>
    <row r="19" spans="2:31" s="17" customFormat="1" ht="20.25" customHeight="1" x14ac:dyDescent="0.25">
      <c r="B19" s="436" t="s">
        <v>33</v>
      </c>
      <c r="C19" s="464"/>
      <c r="D19" s="471"/>
      <c r="E19" s="471"/>
      <c r="F19" s="471"/>
      <c r="G19" s="471"/>
      <c r="H19" s="472"/>
      <c r="I19" s="473">
        <f>'Step 1 Inputs &amp; Historical'!D20</f>
        <v>0</v>
      </c>
      <c r="J19" s="664"/>
      <c r="K19" s="471"/>
      <c r="L19" s="471"/>
      <c r="M19" s="471"/>
      <c r="N19" s="471"/>
      <c r="O19" s="472"/>
      <c r="P19" s="474">
        <f>'Step 1 Inputs &amp; Historical'!F20</f>
        <v>0</v>
      </c>
      <c r="Q19" s="664"/>
      <c r="R19" s="471"/>
      <c r="S19" s="471"/>
      <c r="T19" s="471"/>
      <c r="U19" s="471"/>
      <c r="V19" s="472"/>
      <c r="W19" s="474">
        <f>'Step 1 Inputs &amp; Historical'!J20</f>
        <v>0</v>
      </c>
      <c r="X19" s="664"/>
      <c r="Y19" s="475" t="str">
        <f>IF('Step 1 Inputs &amp; Historical'!N20&gt;0,'Step 1 Inputs &amp; Historical'!N20,"*")</f>
        <v>*</v>
      </c>
      <c r="Z19" s="475" t="str">
        <f>IF('Step 1 Inputs &amp; Historical'!O20&gt;0,'Step 1 Inputs &amp; Historical'!O20,"*")</f>
        <v>*</v>
      </c>
      <c r="AA19" s="475" t="str">
        <f>IF('Step 1 Inputs &amp; Historical'!P20&gt;0,'Step 1 Inputs &amp; Historical'!P20,"*")</f>
        <v>*</v>
      </c>
      <c r="AB19" s="475" t="str">
        <f>IF('Step 1 Inputs &amp; Historical'!Q20&gt;0,'Step 1 Inputs &amp; Historical'!Q20,"*")</f>
        <v>*</v>
      </c>
      <c r="AC19" s="472"/>
      <c r="AD19" s="474">
        <f>'Step 1 Inputs &amp; Historical'!S20</f>
        <v>0</v>
      </c>
      <c r="AE19" s="664"/>
    </row>
    <row r="20" spans="2:31" s="17" customFormat="1" ht="20.25" customHeight="1" x14ac:dyDescent="0.25">
      <c r="B20" s="436" t="s">
        <v>34</v>
      </c>
      <c r="C20" s="464"/>
      <c r="D20" s="471"/>
      <c r="E20" s="471"/>
      <c r="F20" s="471"/>
      <c r="G20" s="471"/>
      <c r="H20" s="472"/>
      <c r="I20" s="473">
        <f>'Step 1 Inputs &amp; Historical'!D21</f>
        <v>0</v>
      </c>
      <c r="J20" s="664"/>
      <c r="K20" s="471"/>
      <c r="L20" s="471"/>
      <c r="M20" s="471"/>
      <c r="N20" s="471"/>
      <c r="O20" s="472"/>
      <c r="P20" s="474">
        <f>'Step 1 Inputs &amp; Historical'!F21</f>
        <v>0</v>
      </c>
      <c r="Q20" s="664"/>
      <c r="R20" s="471"/>
      <c r="S20" s="471"/>
      <c r="T20" s="471"/>
      <c r="U20" s="471"/>
      <c r="V20" s="472"/>
      <c r="W20" s="474">
        <f>'Step 1 Inputs &amp; Historical'!J21</f>
        <v>0</v>
      </c>
      <c r="X20" s="664"/>
      <c r="Y20" s="475" t="str">
        <f>IF('Step 1 Inputs &amp; Historical'!N21&gt;0,'Step 1 Inputs &amp; Historical'!N21,"*")</f>
        <v>*</v>
      </c>
      <c r="Z20" s="475" t="str">
        <f>IF('Step 1 Inputs &amp; Historical'!O21&gt;0,'Step 1 Inputs &amp; Historical'!O21,"*")</f>
        <v>*</v>
      </c>
      <c r="AA20" s="475" t="str">
        <f>IF('Step 1 Inputs &amp; Historical'!P21&gt;0,'Step 1 Inputs &amp; Historical'!P21,"*")</f>
        <v>*</v>
      </c>
      <c r="AB20" s="475" t="str">
        <f>IF('Step 1 Inputs &amp; Historical'!Q21&gt;0,'Step 1 Inputs &amp; Historical'!Q21,"*")</f>
        <v>*</v>
      </c>
      <c r="AC20" s="472"/>
      <c r="AD20" s="474">
        <f>'Step 1 Inputs &amp; Historical'!S21</f>
        <v>0</v>
      </c>
      <c r="AE20" s="664"/>
    </row>
    <row r="21" spans="2:31" s="17" customFormat="1" ht="20.25" customHeight="1" x14ac:dyDescent="0.25">
      <c r="B21" s="436" t="s">
        <v>46</v>
      </c>
      <c r="C21" s="464"/>
      <c r="D21" s="471"/>
      <c r="E21" s="471"/>
      <c r="F21" s="471"/>
      <c r="G21" s="471"/>
      <c r="H21" s="472"/>
      <c r="I21" s="473">
        <f>'Step 1 Inputs &amp; Historical'!D22</f>
        <v>0</v>
      </c>
      <c r="J21" s="664"/>
      <c r="K21" s="471"/>
      <c r="L21" s="471"/>
      <c r="M21" s="471"/>
      <c r="N21" s="471"/>
      <c r="O21" s="472"/>
      <c r="P21" s="474">
        <f>'Step 1 Inputs &amp; Historical'!F22</f>
        <v>0</v>
      </c>
      <c r="Q21" s="664"/>
      <c r="R21" s="471"/>
      <c r="S21" s="471"/>
      <c r="T21" s="471"/>
      <c r="U21" s="471"/>
      <c r="V21" s="472"/>
      <c r="W21" s="474">
        <f>'Step 1 Inputs &amp; Historical'!J22</f>
        <v>0</v>
      </c>
      <c r="X21" s="664"/>
      <c r="Y21" s="475" t="str">
        <f>IF('Step 1 Inputs &amp; Historical'!N22&gt;0,'Step 1 Inputs &amp; Historical'!N22,"*")</f>
        <v>*</v>
      </c>
      <c r="Z21" s="475" t="str">
        <f>IF('Step 1 Inputs &amp; Historical'!O22&gt;0,'Step 1 Inputs &amp; Historical'!O22,"*")</f>
        <v>*</v>
      </c>
      <c r="AA21" s="475" t="str">
        <f>IF('Step 1 Inputs &amp; Historical'!P22&gt;0,'Step 1 Inputs &amp; Historical'!P22,"*")</f>
        <v>*</v>
      </c>
      <c r="AB21" s="475" t="str">
        <f>IF('Step 1 Inputs &amp; Historical'!Q22&gt;0,'Step 1 Inputs &amp; Historical'!Q22,"*")</f>
        <v>*</v>
      </c>
      <c r="AC21" s="472"/>
      <c r="AD21" s="474">
        <f>'Step 1 Inputs &amp; Historical'!S22</f>
        <v>0</v>
      </c>
      <c r="AE21" s="664"/>
    </row>
    <row r="22" spans="2:31" s="17" customFormat="1" ht="20.25" customHeight="1" x14ac:dyDescent="0.25">
      <c r="B22" s="436" t="s">
        <v>21</v>
      </c>
      <c r="C22" s="464"/>
      <c r="D22" s="471"/>
      <c r="E22" s="471"/>
      <c r="F22" s="471"/>
      <c r="G22" s="471"/>
      <c r="H22" s="472"/>
      <c r="I22" s="473">
        <f>'Step 1 Inputs &amp; Historical'!D23</f>
        <v>0</v>
      </c>
      <c r="J22" s="664"/>
      <c r="K22" s="471"/>
      <c r="L22" s="471"/>
      <c r="M22" s="471"/>
      <c r="N22" s="471"/>
      <c r="O22" s="472"/>
      <c r="P22" s="474">
        <f>'Step 1 Inputs &amp; Historical'!F23</f>
        <v>0</v>
      </c>
      <c r="Q22" s="664"/>
      <c r="R22" s="471"/>
      <c r="S22" s="471"/>
      <c r="T22" s="471"/>
      <c r="U22" s="471"/>
      <c r="V22" s="472"/>
      <c r="W22" s="474">
        <f>'Step 1 Inputs &amp; Historical'!J23</f>
        <v>0</v>
      </c>
      <c r="X22" s="664"/>
      <c r="Y22" s="475" t="str">
        <f>IF('Step 1 Inputs &amp; Historical'!N23&gt;0,'Step 1 Inputs &amp; Historical'!N23,"*")</f>
        <v>*</v>
      </c>
      <c r="Z22" s="475" t="str">
        <f>IF('Step 1 Inputs &amp; Historical'!O23&gt;0,'Step 1 Inputs &amp; Historical'!O23,"*")</f>
        <v>*</v>
      </c>
      <c r="AA22" s="475" t="str">
        <f>IF('Step 1 Inputs &amp; Historical'!P23&gt;0,'Step 1 Inputs &amp; Historical'!P23,"*")</f>
        <v>*</v>
      </c>
      <c r="AB22" s="475" t="str">
        <f>IF('Step 1 Inputs &amp; Historical'!Q23&gt;0,'Step 1 Inputs &amp; Historical'!Q23,"*")</f>
        <v>*</v>
      </c>
      <c r="AC22" s="472"/>
      <c r="AD22" s="474">
        <f>'Step 1 Inputs &amp; Historical'!S23</f>
        <v>0</v>
      </c>
      <c r="AE22" s="664"/>
    </row>
    <row r="23" spans="2:31" s="17" customFormat="1" ht="20.25" customHeight="1" x14ac:dyDescent="0.25">
      <c r="B23" s="436" t="s">
        <v>35</v>
      </c>
      <c r="C23" s="464"/>
      <c r="D23" s="471"/>
      <c r="E23" s="471"/>
      <c r="F23" s="471"/>
      <c r="G23" s="471"/>
      <c r="H23" s="472"/>
      <c r="I23" s="473">
        <f>'Step 1 Inputs &amp; Historical'!D24</f>
        <v>0</v>
      </c>
      <c r="J23" s="664"/>
      <c r="K23" s="471"/>
      <c r="L23" s="471"/>
      <c r="M23" s="471"/>
      <c r="N23" s="471"/>
      <c r="O23" s="472"/>
      <c r="P23" s="474">
        <f>'Step 1 Inputs &amp; Historical'!F24</f>
        <v>0</v>
      </c>
      <c r="Q23" s="664"/>
      <c r="R23" s="471"/>
      <c r="S23" s="471"/>
      <c r="T23" s="471"/>
      <c r="U23" s="471"/>
      <c r="V23" s="472"/>
      <c r="W23" s="474">
        <f>'Step 1 Inputs &amp; Historical'!J24</f>
        <v>0</v>
      </c>
      <c r="X23" s="664"/>
      <c r="Y23" s="475" t="str">
        <f>IF('Step 1 Inputs &amp; Historical'!N24&gt;0,'Step 1 Inputs &amp; Historical'!N24,"*")</f>
        <v>*</v>
      </c>
      <c r="Z23" s="475" t="str">
        <f>IF('Step 1 Inputs &amp; Historical'!O24&gt;0,'Step 1 Inputs &amp; Historical'!O24,"*")</f>
        <v>*</v>
      </c>
      <c r="AA23" s="475" t="str">
        <f>IF('Step 1 Inputs &amp; Historical'!P24&gt;0,'Step 1 Inputs &amp; Historical'!P24,"*")</f>
        <v>*</v>
      </c>
      <c r="AB23" s="475" t="str">
        <f>IF('Step 1 Inputs &amp; Historical'!Q24&gt;0,'Step 1 Inputs &amp; Historical'!Q24,"*")</f>
        <v>*</v>
      </c>
      <c r="AC23" s="472"/>
      <c r="AD23" s="474">
        <f>'Step 1 Inputs &amp; Historical'!S24</f>
        <v>0</v>
      </c>
      <c r="AE23" s="664"/>
    </row>
    <row r="24" spans="2:31" s="17" customFormat="1" ht="30" customHeight="1" x14ac:dyDescent="0.25">
      <c r="B24" s="436" t="s">
        <v>164</v>
      </c>
      <c r="C24" s="464"/>
      <c r="D24" s="470">
        <f>SUM((D15-D29)+D31)</f>
        <v>0</v>
      </c>
      <c r="E24" s="470">
        <f>SUM((E15-E29)+E31)</f>
        <v>0</v>
      </c>
      <c r="F24" s="470">
        <f>SUM((F15-F29)+F31)</f>
        <v>0</v>
      </c>
      <c r="G24" s="470">
        <f>SUM((G15-G29)+G31)</f>
        <v>0</v>
      </c>
      <c r="H24" s="472"/>
      <c r="I24" s="468">
        <f>'Step 1 Inputs &amp; Historical'!D25</f>
        <v>0</v>
      </c>
      <c r="J24" s="664"/>
      <c r="K24" s="470">
        <f>SUM((K15-K29)+K31)</f>
        <v>0</v>
      </c>
      <c r="L24" s="470">
        <f>SUM((L15-L29)+L31)</f>
        <v>0</v>
      </c>
      <c r="M24" s="470">
        <f>SUM((M15-M29)+M31)</f>
        <v>0</v>
      </c>
      <c r="N24" s="470">
        <f>SUM((N15-N29)+N31)</f>
        <v>0</v>
      </c>
      <c r="O24" s="472"/>
      <c r="P24" s="468">
        <f>'Step 1 Inputs &amp; Historical'!F25</f>
        <v>0</v>
      </c>
      <c r="Q24" s="664"/>
      <c r="R24" s="470">
        <f>SUM((R15-R29)+R31)</f>
        <v>0</v>
      </c>
      <c r="S24" s="470">
        <f>SUM((S15-S29)+S31)</f>
        <v>0</v>
      </c>
      <c r="T24" s="470">
        <f>SUM((T15-T29)+T31)</f>
        <v>0</v>
      </c>
      <c r="U24" s="470">
        <f>SUM((U15-U29)+U31)</f>
        <v>0</v>
      </c>
      <c r="V24" s="472"/>
      <c r="W24" s="468">
        <f>'Step 1 Inputs &amp; Historical'!J25</f>
        <v>0</v>
      </c>
      <c r="X24" s="664"/>
      <c r="Y24" s="470" t="str">
        <f>IFERROR((SUM((Y15-Y29)+Y31)),"*")</f>
        <v>*</v>
      </c>
      <c r="Z24" s="470" t="str">
        <f>IFERROR((SUM((Z15-Z29)+Z31)),"*")</f>
        <v>*</v>
      </c>
      <c r="AA24" s="470" t="str">
        <f>IFERROR((SUM((AA15-AA29)+AA31)),"*")</f>
        <v>*</v>
      </c>
      <c r="AB24" s="470" t="str">
        <f>IFERROR((SUM((AB15-AB29)+AB31)),"*")</f>
        <v>*</v>
      </c>
      <c r="AC24" s="472"/>
      <c r="AD24" s="468">
        <f>'Step 1 Inputs &amp; Historical'!S25</f>
        <v>0</v>
      </c>
      <c r="AE24" s="664"/>
    </row>
    <row r="25" spans="2:31" s="17" customFormat="1" ht="20.25" customHeight="1" x14ac:dyDescent="0.25">
      <c r="B25" s="476" t="s">
        <v>176</v>
      </c>
      <c r="C25" s="477"/>
      <c r="D25" s="475" t="str">
        <f>IFERROR(D15/D48,"*")</f>
        <v>*</v>
      </c>
      <c r="E25" s="475" t="str">
        <f>IFERROR(E15/E48,"*")</f>
        <v>*</v>
      </c>
      <c r="F25" s="475" t="str">
        <f>IFERROR(F15/F48,"*")</f>
        <v>*</v>
      </c>
      <c r="G25" s="475" t="str">
        <f>IFERROR(G15/G48,"*")</f>
        <v>*</v>
      </c>
      <c r="H25" s="472"/>
      <c r="I25" s="478" t="str">
        <f>IFERROR(AVERAGE(D25:G25),"*")</f>
        <v>*</v>
      </c>
      <c r="J25" s="664"/>
      <c r="K25" s="475" t="str">
        <f>IFERROR(K15/K48,"*")</f>
        <v>*</v>
      </c>
      <c r="L25" s="475" t="str">
        <f>IFERROR(L15/L48,"*")</f>
        <v>*</v>
      </c>
      <c r="M25" s="475" t="str">
        <f>IFERROR(M15/M48,"*")</f>
        <v>*</v>
      </c>
      <c r="N25" s="475" t="str">
        <f>IFERROR(N15/N48,"*")</f>
        <v>*</v>
      </c>
      <c r="O25" s="472"/>
      <c r="P25" s="478" t="str">
        <f>IFERROR(AVERAGE(K25:N25),"*")</f>
        <v>*</v>
      </c>
      <c r="Q25" s="664"/>
      <c r="R25" s="475" t="str">
        <f>IFERROR(R15/R48,"*")</f>
        <v>*</v>
      </c>
      <c r="S25" s="475" t="str">
        <f>IFERROR(S15/S48,"*")</f>
        <v>*</v>
      </c>
      <c r="T25" s="475" t="str">
        <f>IFERROR(T15/T48,"*")</f>
        <v>*</v>
      </c>
      <c r="U25" s="475" t="str">
        <f>IFERROR(U15/U48,"*")</f>
        <v>*</v>
      </c>
      <c r="V25" s="472"/>
      <c r="W25" s="478" t="str">
        <f>IFERROR(AVERAGE(R25:U25),"*")</f>
        <v>*</v>
      </c>
      <c r="X25" s="664"/>
      <c r="Y25" s="475" t="str">
        <f>IFERROR(Y15/Y48,"*")</f>
        <v>*</v>
      </c>
      <c r="Z25" s="475" t="str">
        <f>IFERROR(Z15/Z48,"*")</f>
        <v>*</v>
      </c>
      <c r="AA25" s="475" t="str">
        <f>IFERROR(AA15/AA48,"*")</f>
        <v>*</v>
      </c>
      <c r="AB25" s="475" t="str">
        <f>IFERROR(AB15/AB48,"*")</f>
        <v>*</v>
      </c>
      <c r="AC25" s="472"/>
      <c r="AD25" s="478" t="str">
        <f>IFERROR(AVERAGE(Y25:AB25),"*")</f>
        <v>*</v>
      </c>
      <c r="AE25" s="664"/>
    </row>
    <row r="26" spans="2:31" s="17" customFormat="1" ht="20.25" customHeight="1" x14ac:dyDescent="0.25">
      <c r="B26" s="476" t="s">
        <v>177</v>
      </c>
      <c r="C26" s="477"/>
      <c r="D26" s="475" t="str">
        <f>IFERROR(D15/D11,"*")</f>
        <v>*</v>
      </c>
      <c r="E26" s="475" t="str">
        <f t="shared" ref="E26:G26" si="9">IFERROR(E15/E11,"*")</f>
        <v>*</v>
      </c>
      <c r="F26" s="475" t="str">
        <f t="shared" si="9"/>
        <v>*</v>
      </c>
      <c r="G26" s="475" t="str">
        <f t="shared" si="9"/>
        <v>*</v>
      </c>
      <c r="H26" s="472"/>
      <c r="I26" s="478" t="str">
        <f>IFERROR(AVERAGE(D26:G26),"*")</f>
        <v>*</v>
      </c>
      <c r="J26" s="664"/>
      <c r="K26" s="475" t="str">
        <f>IFERROR(K15/K11,"*")</f>
        <v>*</v>
      </c>
      <c r="L26" s="475" t="str">
        <f t="shared" ref="L26:N26" si="10">IFERROR(L15/L11,"*")</f>
        <v>*</v>
      </c>
      <c r="M26" s="475" t="str">
        <f t="shared" si="10"/>
        <v>*</v>
      </c>
      <c r="N26" s="475" t="str">
        <f t="shared" si="10"/>
        <v>*</v>
      </c>
      <c r="O26" s="472"/>
      <c r="P26" s="478" t="str">
        <f>IFERROR(AVERAGE(K26:N26),"*")</f>
        <v>*</v>
      </c>
      <c r="Q26" s="664"/>
      <c r="R26" s="475" t="str">
        <f>IFERROR(R15/R11,"*")</f>
        <v>*</v>
      </c>
      <c r="S26" s="475" t="str">
        <f t="shared" ref="S26:U26" si="11">IFERROR(S15/S11,"*")</f>
        <v>*</v>
      </c>
      <c r="T26" s="475" t="str">
        <f t="shared" si="11"/>
        <v>*</v>
      </c>
      <c r="U26" s="475" t="str">
        <f t="shared" si="11"/>
        <v>*</v>
      </c>
      <c r="V26" s="472"/>
      <c r="W26" s="478" t="str">
        <f>IFERROR(AVERAGE(R26:U26),"*")</f>
        <v>*</v>
      </c>
      <c r="X26" s="664"/>
      <c r="Y26" s="475" t="str">
        <f>IFERROR(Y15/Y11,"*")</f>
        <v>*</v>
      </c>
      <c r="Z26" s="475" t="str">
        <f t="shared" ref="Z26:AB26" si="12">IFERROR(Z15/Z11,"*")</f>
        <v>*</v>
      </c>
      <c r="AA26" s="475" t="str">
        <f>IFERROR(AA15/AA11,"*")</f>
        <v>*</v>
      </c>
      <c r="AB26" s="475" t="str">
        <f t="shared" si="12"/>
        <v>*</v>
      </c>
      <c r="AC26" s="472"/>
      <c r="AD26" s="478" t="str">
        <f>IFERROR(AVERAGE(Y26:AB26),"*")</f>
        <v>*</v>
      </c>
      <c r="AE26" s="664"/>
    </row>
    <row r="27" spans="2:31" s="17" customFormat="1" ht="20.25" customHeight="1" x14ac:dyDescent="0.25">
      <c r="B27" s="476" t="s">
        <v>178</v>
      </c>
      <c r="C27" s="477"/>
      <c r="D27" s="475" t="str">
        <f>IFERROR(D15/D13,"*")</f>
        <v>*</v>
      </c>
      <c r="E27" s="475" t="str">
        <f t="shared" ref="E27:G27" si="13">IFERROR(E15/E13,"*")</f>
        <v>*</v>
      </c>
      <c r="F27" s="475" t="str">
        <f t="shared" si="13"/>
        <v>*</v>
      </c>
      <c r="G27" s="475" t="str">
        <f t="shared" si="13"/>
        <v>*</v>
      </c>
      <c r="H27" s="472"/>
      <c r="I27" s="478" t="str">
        <f>IFERROR(AVERAGE(D27:G27),"*")</f>
        <v>*</v>
      </c>
      <c r="J27" s="664"/>
      <c r="K27" s="475" t="str">
        <f>IFERROR(K15/K13,"*")</f>
        <v>*</v>
      </c>
      <c r="L27" s="475" t="str">
        <f>IFERROR(L15/L13,"*")</f>
        <v>*</v>
      </c>
      <c r="M27" s="475" t="str">
        <f t="shared" ref="M27:N27" si="14">IFERROR(M15/M13,"*")</f>
        <v>*</v>
      </c>
      <c r="N27" s="475" t="str">
        <f t="shared" si="14"/>
        <v>*</v>
      </c>
      <c r="O27" s="472"/>
      <c r="P27" s="478" t="str">
        <f>IFERROR(AVERAGE(K27:N27),"*")</f>
        <v>*</v>
      </c>
      <c r="Q27" s="664"/>
      <c r="R27" s="475" t="str">
        <f>IFERROR(R15/R13,"*")</f>
        <v>*</v>
      </c>
      <c r="S27" s="475" t="str">
        <f t="shared" ref="S27:U27" si="15">IFERROR(S15/S13,"*")</f>
        <v>*</v>
      </c>
      <c r="T27" s="475" t="str">
        <f t="shared" si="15"/>
        <v>*</v>
      </c>
      <c r="U27" s="475" t="str">
        <f t="shared" si="15"/>
        <v>*</v>
      </c>
      <c r="V27" s="472"/>
      <c r="W27" s="478" t="str">
        <f>IFERROR(AVERAGE(R27:U27),"*")</f>
        <v>*</v>
      </c>
      <c r="X27" s="664"/>
      <c r="Y27" s="475" t="str">
        <f>IFERROR(Y15/Y13,"*")</f>
        <v>*</v>
      </c>
      <c r="Z27" s="475" t="str">
        <f t="shared" ref="Z27:AB27" si="16">IFERROR(Z15/Z13,"*")</f>
        <v>*</v>
      </c>
      <c r="AA27" s="475" t="str">
        <f t="shared" si="16"/>
        <v>*</v>
      </c>
      <c r="AB27" s="475" t="str">
        <f t="shared" si="16"/>
        <v>*</v>
      </c>
      <c r="AC27" s="472"/>
      <c r="AD27" s="478" t="str">
        <f>IFERROR(AVERAGE(Y27:AB27),"*")</f>
        <v>*</v>
      </c>
      <c r="AE27" s="664"/>
    </row>
    <row r="28" spans="2:31" s="17" customFormat="1" ht="15" x14ac:dyDescent="0.25">
      <c r="B28" s="466" t="s">
        <v>1</v>
      </c>
      <c r="C28" s="467"/>
      <c r="D28" s="467"/>
      <c r="E28" s="467"/>
      <c r="F28" s="467"/>
      <c r="G28" s="467"/>
      <c r="H28" s="472"/>
      <c r="I28" s="479"/>
      <c r="J28" s="664"/>
      <c r="K28" s="467"/>
      <c r="L28" s="467"/>
      <c r="M28" s="467"/>
      <c r="N28" s="467"/>
      <c r="O28" s="472"/>
      <c r="P28" s="479"/>
      <c r="Q28" s="664"/>
      <c r="R28" s="467"/>
      <c r="S28" s="467"/>
      <c r="T28" s="467"/>
      <c r="U28" s="467"/>
      <c r="V28" s="472"/>
      <c r="W28" s="479"/>
      <c r="X28" s="664"/>
      <c r="Y28" s="467"/>
      <c r="Z28" s="467"/>
      <c r="AA28" s="467"/>
      <c r="AB28" s="467"/>
      <c r="AC28" s="472"/>
      <c r="AD28" s="479"/>
      <c r="AE28" s="664"/>
    </row>
    <row r="29" spans="2:31" s="17" customFormat="1" ht="20.25" customHeight="1" x14ac:dyDescent="0.25">
      <c r="B29" s="436" t="s">
        <v>2</v>
      </c>
      <c r="C29" s="464"/>
      <c r="D29" s="468">
        <f>D30+D34</f>
        <v>0</v>
      </c>
      <c r="E29" s="468">
        <f>E30+E34</f>
        <v>0</v>
      </c>
      <c r="F29" s="468">
        <f>F30+F34</f>
        <v>0</v>
      </c>
      <c r="G29" s="468">
        <f>G30+G34</f>
        <v>0</v>
      </c>
      <c r="H29" s="469"/>
      <c r="I29" s="468">
        <f>'Step 1 Inputs &amp; Historical'!D27</f>
        <v>0</v>
      </c>
      <c r="J29" s="664"/>
      <c r="K29" s="468">
        <f>K30+K34</f>
        <v>0</v>
      </c>
      <c r="L29" s="468">
        <f>L30+L34</f>
        <v>0</v>
      </c>
      <c r="M29" s="468">
        <f>M30+M34</f>
        <v>0</v>
      </c>
      <c r="N29" s="468">
        <f>N30+N34</f>
        <v>0</v>
      </c>
      <c r="O29" s="469"/>
      <c r="P29" s="468">
        <f>'Step 1 Inputs &amp; Historical'!K27</f>
        <v>0</v>
      </c>
      <c r="Q29" s="664"/>
      <c r="R29" s="468">
        <f>R30+R34</f>
        <v>0</v>
      </c>
      <c r="S29" s="468">
        <f>S30+S34</f>
        <v>0</v>
      </c>
      <c r="T29" s="468">
        <f>T30+T34</f>
        <v>0</v>
      </c>
      <c r="U29" s="468">
        <f>U30+U34</f>
        <v>0</v>
      </c>
      <c r="V29" s="469"/>
      <c r="W29" s="468">
        <f>'Step 1 Inputs &amp; Historical'!R27</f>
        <v>0</v>
      </c>
      <c r="X29" s="664"/>
      <c r="Y29" s="468">
        <f>Y30+Y34</f>
        <v>0</v>
      </c>
      <c r="Z29" s="468">
        <f>Z30+Z34</f>
        <v>0</v>
      </c>
      <c r="AA29" s="468">
        <f>AA30+AA34</f>
        <v>0</v>
      </c>
      <c r="AB29" s="468">
        <f>AB30+AB34</f>
        <v>0</v>
      </c>
      <c r="AC29" s="469"/>
      <c r="AD29" s="468">
        <f>'Step 1 Inputs &amp; Historical'!S27</f>
        <v>0</v>
      </c>
      <c r="AE29" s="664"/>
    </row>
    <row r="30" spans="2:31" s="17" customFormat="1" ht="32.25" customHeight="1" x14ac:dyDescent="0.25">
      <c r="B30" s="436" t="s">
        <v>180</v>
      </c>
      <c r="C30" s="464"/>
      <c r="D30" s="480">
        <f>SUM(D31:D32)</f>
        <v>0</v>
      </c>
      <c r="E30" s="480">
        <f t="shared" ref="E30:F30" si="17">SUM(E31:E32)</f>
        <v>0</v>
      </c>
      <c r="F30" s="480">
        <f t="shared" si="17"/>
        <v>0</v>
      </c>
      <c r="G30" s="480">
        <f>SUM(G31:G32)</f>
        <v>0</v>
      </c>
      <c r="H30" s="469"/>
      <c r="I30" s="468">
        <f>'Step 1 Inputs &amp; Historical'!D28</f>
        <v>0</v>
      </c>
      <c r="J30" s="664"/>
      <c r="K30" s="480">
        <f>SUM(K31:K32)</f>
        <v>0</v>
      </c>
      <c r="L30" s="480">
        <f t="shared" ref="L30:M30" si="18">SUM(L31:L32)</f>
        <v>0</v>
      </c>
      <c r="M30" s="480">
        <f t="shared" si="18"/>
        <v>0</v>
      </c>
      <c r="N30" s="480">
        <f>SUM(N31:N32)</f>
        <v>0</v>
      </c>
      <c r="O30" s="469"/>
      <c r="P30" s="468">
        <f>'Step 1 Inputs &amp; Historical'!K28</f>
        <v>0</v>
      </c>
      <c r="Q30" s="664"/>
      <c r="R30" s="480">
        <f>SUM(R31:R32)</f>
        <v>0</v>
      </c>
      <c r="S30" s="480">
        <f t="shared" ref="S30:T30" si="19">SUM(S31:S32)</f>
        <v>0</v>
      </c>
      <c r="T30" s="480">
        <f t="shared" si="19"/>
        <v>0</v>
      </c>
      <c r="U30" s="480">
        <f>SUM(U31:U32)</f>
        <v>0</v>
      </c>
      <c r="V30" s="469"/>
      <c r="W30" s="468">
        <f>'Step 1 Inputs &amp; Historical'!R28</f>
        <v>0</v>
      </c>
      <c r="X30" s="664"/>
      <c r="Y30" s="480">
        <f>SUM(Y31:Y32)</f>
        <v>0</v>
      </c>
      <c r="Z30" s="480">
        <f t="shared" ref="Z30:AA30" si="20">SUM(Z31:Z32)</f>
        <v>0</v>
      </c>
      <c r="AA30" s="480">
        <f t="shared" si="20"/>
        <v>0</v>
      </c>
      <c r="AB30" s="480">
        <f>SUM(AB31:AB32)</f>
        <v>0</v>
      </c>
      <c r="AC30" s="469"/>
      <c r="AD30" s="468">
        <f>'Step 1 Inputs &amp; Historical'!S28</f>
        <v>0</v>
      </c>
      <c r="AE30" s="664"/>
    </row>
    <row r="31" spans="2:31" s="17" customFormat="1" ht="20.25" customHeight="1" x14ac:dyDescent="0.25">
      <c r="B31" s="481" t="s">
        <v>162</v>
      </c>
      <c r="C31" s="464"/>
      <c r="D31" s="482"/>
      <c r="E31" s="482"/>
      <c r="F31" s="482"/>
      <c r="G31" s="482"/>
      <c r="H31" s="469"/>
      <c r="I31" s="473">
        <f>'Step 1 Inputs &amp; Historical'!D29</f>
        <v>0</v>
      </c>
      <c r="J31" s="664"/>
      <c r="K31" s="482"/>
      <c r="L31" s="482"/>
      <c r="M31" s="482"/>
      <c r="N31" s="482"/>
      <c r="O31" s="469"/>
      <c r="P31" s="473">
        <f>'Step 1 Inputs &amp; Historical'!K29</f>
        <v>0</v>
      </c>
      <c r="Q31" s="664"/>
      <c r="R31" s="482"/>
      <c r="S31" s="482"/>
      <c r="T31" s="482"/>
      <c r="U31" s="482"/>
      <c r="V31" s="469"/>
      <c r="W31" s="473">
        <f>'Step 1 Inputs &amp; Historical'!R29</f>
        <v>0</v>
      </c>
      <c r="X31" s="664"/>
      <c r="Y31" s="483" t="str">
        <f>IF('Step 1 Inputs &amp; Historical'!N29&gt;0,'Step 1 Inputs &amp; Historical'!N29,"*")</f>
        <v>*</v>
      </c>
      <c r="Z31" s="483" t="str">
        <f>IF('Step 1 Inputs &amp; Historical'!O29&gt;0,'Step 1 Inputs &amp; Historical'!O29,"*")</f>
        <v>*</v>
      </c>
      <c r="AA31" s="483" t="str">
        <f>IF('Step 1 Inputs &amp; Historical'!P29&gt;0,'Step 1 Inputs &amp; Historical'!P29,"*")</f>
        <v>*</v>
      </c>
      <c r="AB31" s="483" t="str">
        <f>IF('Step 1 Inputs &amp; Historical'!Q29&gt;0,'Step 1 Inputs &amp; Historical'!Q29,"*")</f>
        <v>*</v>
      </c>
      <c r="AC31" s="469"/>
      <c r="AD31" s="473">
        <f>'Step 1 Inputs &amp; Historical'!S29</f>
        <v>0</v>
      </c>
      <c r="AE31" s="664"/>
    </row>
    <row r="32" spans="2:31" s="17" customFormat="1" ht="20.25" customHeight="1" x14ac:dyDescent="0.25">
      <c r="B32" s="484" t="s">
        <v>163</v>
      </c>
      <c r="C32" s="464"/>
      <c r="D32" s="482"/>
      <c r="E32" s="482"/>
      <c r="F32" s="482"/>
      <c r="G32" s="482"/>
      <c r="H32" s="469"/>
      <c r="I32" s="473">
        <f>'Step 1 Inputs &amp; Historical'!D30</f>
        <v>0</v>
      </c>
      <c r="J32" s="664"/>
      <c r="K32" s="482"/>
      <c r="L32" s="482"/>
      <c r="M32" s="482"/>
      <c r="N32" s="482"/>
      <c r="O32" s="469"/>
      <c r="P32" s="473">
        <f>'Step 1 Inputs &amp; Historical'!K30</f>
        <v>0</v>
      </c>
      <c r="Q32" s="664"/>
      <c r="R32" s="482"/>
      <c r="S32" s="482"/>
      <c r="T32" s="482"/>
      <c r="U32" s="482"/>
      <c r="V32" s="469"/>
      <c r="W32" s="473">
        <f>'Step 1 Inputs &amp; Historical'!R30</f>
        <v>0</v>
      </c>
      <c r="X32" s="664"/>
      <c r="Y32" s="483" t="str">
        <f>IF('Step 1 Inputs &amp; Historical'!N30&gt;0,'Step 1 Inputs &amp; Historical'!N30,"*")</f>
        <v>*</v>
      </c>
      <c r="Z32" s="483" t="str">
        <f>IF('Step 1 Inputs &amp; Historical'!O30&gt;0,'Step 1 Inputs &amp; Historical'!O30,"*")</f>
        <v>*</v>
      </c>
      <c r="AA32" s="483" t="str">
        <f>IF('Step 1 Inputs &amp; Historical'!P30&gt;0,'Step 1 Inputs &amp; Historical'!P30,"*")</f>
        <v>*</v>
      </c>
      <c r="AB32" s="483" t="str">
        <f>IF('Step 1 Inputs &amp; Historical'!Q30&gt;0,'Step 1 Inputs &amp; Historical'!Q30,"*")</f>
        <v>*</v>
      </c>
      <c r="AC32" s="469"/>
      <c r="AD32" s="473">
        <f>'Step 1 Inputs &amp; Historical'!S30</f>
        <v>0</v>
      </c>
      <c r="AE32" s="664"/>
    </row>
    <row r="33" spans="2:31" s="17" customFormat="1" ht="20.25" customHeight="1" x14ac:dyDescent="0.25">
      <c r="B33" s="484" t="s">
        <v>169</v>
      </c>
      <c r="C33" s="464"/>
      <c r="D33" s="485" t="str">
        <f>IFERROR(D30/D15,"*")</f>
        <v>*</v>
      </c>
      <c r="E33" s="485" t="str">
        <f>IFERROR(E30/E15,"*")</f>
        <v>*</v>
      </c>
      <c r="F33" s="485" t="str">
        <f>IFERROR(F30/F15,"*")</f>
        <v>*</v>
      </c>
      <c r="G33" s="485" t="str">
        <f>IFERROR(G30/G15,"*")</f>
        <v>*</v>
      </c>
      <c r="H33" s="469"/>
      <c r="I33" s="486" t="str">
        <f>'Practice Benchmark (add Goals)'!C20</f>
        <v>*</v>
      </c>
      <c r="J33" s="664"/>
      <c r="K33" s="485" t="str">
        <f>IFERROR(K30/K15,"*")</f>
        <v>*</v>
      </c>
      <c r="L33" s="485" t="str">
        <f>IFERROR(L30/L15,"*")</f>
        <v>*</v>
      </c>
      <c r="M33" s="485" t="str">
        <f>IFERROR(M30/M15,"*")</f>
        <v>*</v>
      </c>
      <c r="N33" s="485" t="str">
        <f>IFERROR(N30/N15,"*")</f>
        <v>*</v>
      </c>
      <c r="O33" s="469"/>
      <c r="P33" s="486" t="str">
        <f>'Practice Benchmark (add Goals)'!J20</f>
        <v>*</v>
      </c>
      <c r="Q33" s="664"/>
      <c r="R33" s="485" t="str">
        <f>IFERROR(R30/R15,"*")</f>
        <v>*</v>
      </c>
      <c r="S33" s="485" t="str">
        <f>IFERROR(S30/S15,"*")</f>
        <v>*</v>
      </c>
      <c r="T33" s="485" t="str">
        <f>IFERROR(T30/T15,"*")</f>
        <v>*</v>
      </c>
      <c r="U33" s="485" t="str">
        <f>IFERROR(U30/U15,"*")</f>
        <v>*</v>
      </c>
      <c r="V33" s="469"/>
      <c r="W33" s="486">
        <f>'Practice Benchmark (add Goals)'!Q20</f>
        <v>0.52800000000000002</v>
      </c>
      <c r="X33" s="664"/>
      <c r="Y33" s="485" t="str">
        <f>IFERROR(Y30/Y15,"*")</f>
        <v>*</v>
      </c>
      <c r="Z33" s="485" t="str">
        <f>IFERROR(Z30/Z15,"*")</f>
        <v>*</v>
      </c>
      <c r="AA33" s="485" t="str">
        <f>IFERROR(AA30/AA15,"*")</f>
        <v>*</v>
      </c>
      <c r="AB33" s="485" t="str">
        <f>IFERROR(AB30/AB15,"*")</f>
        <v>*</v>
      </c>
      <c r="AC33" s="469"/>
      <c r="AD33" s="486" t="str">
        <f>'Practice Benchmark (add Goals)'!F20</f>
        <v>*</v>
      </c>
      <c r="AE33" s="664"/>
    </row>
    <row r="34" spans="2:31" s="17" customFormat="1" ht="20.25" customHeight="1" x14ac:dyDescent="0.25">
      <c r="B34" s="436" t="s">
        <v>5</v>
      </c>
      <c r="C34" s="464"/>
      <c r="D34" s="468">
        <f>IFERROR(SUM(D35:D36),"*")</f>
        <v>0</v>
      </c>
      <c r="E34" s="468">
        <f>IFERROR(SUM(E35:E36),"*")</f>
        <v>0</v>
      </c>
      <c r="F34" s="468">
        <f>IFERROR(SUM(F35:F36),"*")</f>
        <v>0</v>
      </c>
      <c r="G34" s="468">
        <f>IFERROR(SUM(G35:G36),"*")</f>
        <v>0</v>
      </c>
      <c r="H34" s="469"/>
      <c r="I34" s="468">
        <f>'Step 1 Inputs &amp; Historical'!D31</f>
        <v>0</v>
      </c>
      <c r="J34" s="664"/>
      <c r="K34" s="468">
        <f>IFERROR(SUM(K35:K36),"*")</f>
        <v>0</v>
      </c>
      <c r="L34" s="468">
        <f>IFERROR(SUM(L35:L36),"*")</f>
        <v>0</v>
      </c>
      <c r="M34" s="468">
        <f>IFERROR(SUM(M35:M36),"*")</f>
        <v>0</v>
      </c>
      <c r="N34" s="468">
        <f>IFERROR(SUM(N35:N36),"*")</f>
        <v>0</v>
      </c>
      <c r="O34" s="469"/>
      <c r="P34" s="468">
        <f>'Step 1 Inputs &amp; Historical'!K31</f>
        <v>0</v>
      </c>
      <c r="Q34" s="664"/>
      <c r="R34" s="468">
        <f>IFERROR(SUM(R35:R36),"*")</f>
        <v>0</v>
      </c>
      <c r="S34" s="468">
        <f>IFERROR(SUM(S35:S36),"*")</f>
        <v>0</v>
      </c>
      <c r="T34" s="468">
        <f>IFERROR(SUM(T35:T36),"*")</f>
        <v>0</v>
      </c>
      <c r="U34" s="468">
        <f>IFERROR(SUM(U35:U36),"*")</f>
        <v>0</v>
      </c>
      <c r="V34" s="469"/>
      <c r="W34" s="468">
        <f>'Step 1 Inputs &amp; Historical'!R31</f>
        <v>0</v>
      </c>
      <c r="X34" s="664"/>
      <c r="Y34" s="468">
        <f>IFERROR(SUM(Y35:Y36),"*")</f>
        <v>0</v>
      </c>
      <c r="Z34" s="468">
        <f>IFERROR(SUM(Z35:Z36),"*")</f>
        <v>0</v>
      </c>
      <c r="AA34" s="468">
        <f>IFERROR(SUM(AA35:AA36),"*")</f>
        <v>0</v>
      </c>
      <c r="AB34" s="468">
        <f>IFERROR(SUM(AB35:AB36),"*")</f>
        <v>0</v>
      </c>
      <c r="AC34" s="469"/>
      <c r="AD34" s="468">
        <f>'Step 1 Inputs &amp; Historical'!S31</f>
        <v>0</v>
      </c>
      <c r="AE34" s="664"/>
    </row>
    <row r="35" spans="2:31" s="17" customFormat="1" ht="20.25" customHeight="1" x14ac:dyDescent="0.25">
      <c r="B35" s="487" t="s">
        <v>20</v>
      </c>
      <c r="C35" s="488">
        <v>510017</v>
      </c>
      <c r="D35" s="482"/>
      <c r="E35" s="482"/>
      <c r="F35" s="482"/>
      <c r="G35" s="482"/>
      <c r="H35" s="489"/>
      <c r="I35" s="473">
        <f>'Step 1 Inputs &amp; Historical'!D32</f>
        <v>0</v>
      </c>
      <c r="J35" s="664"/>
      <c r="K35" s="482"/>
      <c r="L35" s="482"/>
      <c r="M35" s="482"/>
      <c r="N35" s="482"/>
      <c r="O35" s="489"/>
      <c r="P35" s="473">
        <f>'Step 1 Inputs &amp; Historical'!K32</f>
        <v>0</v>
      </c>
      <c r="Q35" s="664"/>
      <c r="R35" s="482"/>
      <c r="S35" s="482"/>
      <c r="T35" s="482"/>
      <c r="U35" s="482"/>
      <c r="V35" s="489"/>
      <c r="W35" s="473">
        <f>'Step 1 Inputs &amp; Historical'!R32</f>
        <v>0</v>
      </c>
      <c r="X35" s="664"/>
      <c r="Y35" s="483" t="str">
        <f>IF('Step 1 Inputs &amp; Historical'!N32&gt;0,'Step 1 Inputs &amp; Historical'!N32,"*")</f>
        <v>*</v>
      </c>
      <c r="Z35" s="483" t="str">
        <f>IF('Step 1 Inputs &amp; Historical'!O32&gt;0,'Step 1 Inputs &amp; Historical'!O32,"*")</f>
        <v>*</v>
      </c>
      <c r="AA35" s="483" t="str">
        <f>IF('Step 1 Inputs &amp; Historical'!P32&gt;0,'Step 1 Inputs &amp; Historical'!P32,"*")</f>
        <v>*</v>
      </c>
      <c r="AB35" s="483" t="str">
        <f>IF('Step 1 Inputs &amp; Historical'!Q32&gt;0,'Step 1 Inputs &amp; Historical'!Q32,"*")</f>
        <v>*</v>
      </c>
      <c r="AC35" s="489"/>
      <c r="AD35" s="473">
        <f>'Step 1 Inputs &amp; Historical'!S32</f>
        <v>0</v>
      </c>
      <c r="AE35" s="664"/>
    </row>
    <row r="36" spans="2:31" s="17" customFormat="1" ht="20.25" customHeight="1" x14ac:dyDescent="0.25">
      <c r="B36" s="487" t="s">
        <v>6</v>
      </c>
      <c r="C36" s="464"/>
      <c r="D36" s="482"/>
      <c r="E36" s="482"/>
      <c r="F36" s="482"/>
      <c r="G36" s="482"/>
      <c r="H36" s="489"/>
      <c r="I36" s="473">
        <f>'Step 1 Inputs &amp; Historical'!D33</f>
        <v>0</v>
      </c>
      <c r="J36" s="664"/>
      <c r="K36" s="482"/>
      <c r="L36" s="482"/>
      <c r="M36" s="482"/>
      <c r="N36" s="482"/>
      <c r="O36" s="489"/>
      <c r="P36" s="473">
        <f>'Step 1 Inputs &amp; Historical'!K33</f>
        <v>0</v>
      </c>
      <c r="Q36" s="664"/>
      <c r="R36" s="482"/>
      <c r="S36" s="482"/>
      <c r="T36" s="482"/>
      <c r="U36" s="482"/>
      <c r="V36" s="489"/>
      <c r="W36" s="473">
        <f>'Step 1 Inputs &amp; Historical'!R33</f>
        <v>0</v>
      </c>
      <c r="X36" s="664"/>
      <c r="Y36" s="483" t="str">
        <f>IF('Step 1 Inputs &amp; Historical'!N33&gt;0,'Step 1 Inputs &amp; Historical'!N33,"*")</f>
        <v>*</v>
      </c>
      <c r="Z36" s="483" t="str">
        <f>IF('Step 1 Inputs &amp; Historical'!O33&gt;0,'Step 1 Inputs &amp; Historical'!O33,"*")</f>
        <v>*</v>
      </c>
      <c r="AA36" s="483" t="str">
        <f>IF('Step 1 Inputs &amp; Historical'!P33&gt;0,'Step 1 Inputs &amp; Historical'!P33,"*")</f>
        <v>*</v>
      </c>
      <c r="AB36" s="483" t="str">
        <f>IF('Step 1 Inputs &amp; Historical'!Q33&gt;0,'Step 1 Inputs &amp; Historical'!Q33,"*")</f>
        <v>*</v>
      </c>
      <c r="AC36" s="489"/>
      <c r="AD36" s="473">
        <f>'Step 1 Inputs &amp; Historical'!S33</f>
        <v>0</v>
      </c>
      <c r="AE36" s="664"/>
    </row>
    <row r="37" spans="2:31" s="17" customFormat="1" ht="20.25" customHeight="1" x14ac:dyDescent="0.25">
      <c r="B37" s="484" t="s">
        <v>170</v>
      </c>
      <c r="C37" s="464"/>
      <c r="D37" s="485" t="str">
        <f>IFERROR(D34/D15,"*")</f>
        <v>*</v>
      </c>
      <c r="E37" s="485" t="str">
        <f>IFERROR(E34/E15,"*")</f>
        <v>*</v>
      </c>
      <c r="F37" s="485" t="str">
        <f>IFERROR(F34/F15,"*")</f>
        <v>*</v>
      </c>
      <c r="G37" s="485" t="str">
        <f>IFERROR(G34/G15,"*")</f>
        <v>*</v>
      </c>
      <c r="H37" s="469"/>
      <c r="I37" s="486" t="str">
        <f>'Practice Benchmark (add Goals)'!C24</f>
        <v>*</v>
      </c>
      <c r="J37" s="664"/>
      <c r="K37" s="485" t="str">
        <f>IFERROR(K34/K15,"*")</f>
        <v>*</v>
      </c>
      <c r="L37" s="485" t="str">
        <f>IFERROR(L34/L15,"*")</f>
        <v>*</v>
      </c>
      <c r="M37" s="485" t="str">
        <f>IFERROR(M34/M15,"*")</f>
        <v>*</v>
      </c>
      <c r="N37" s="485" t="str">
        <f>IFERROR(N34/N15,"*")</f>
        <v>*</v>
      </c>
      <c r="O37" s="469"/>
      <c r="P37" s="486" t="str">
        <f>'Practice Benchmark (add Goals)'!D24</f>
        <v>*</v>
      </c>
      <c r="Q37" s="664"/>
      <c r="R37" s="485" t="str">
        <f>IFERROR(R34/R15,"*")</f>
        <v>*</v>
      </c>
      <c r="S37" s="485" t="str">
        <f>IFERROR(S34/S15,"*")</f>
        <v>*</v>
      </c>
      <c r="T37" s="485" t="str">
        <f>IFERROR(T34/T15,"*")</f>
        <v>*</v>
      </c>
      <c r="U37" s="485" t="str">
        <f>IFERROR(U34/U15,"*")</f>
        <v>*</v>
      </c>
      <c r="V37" s="469"/>
      <c r="W37" s="486" t="str">
        <f>'Practice Benchmark (add Goals)'!E24</f>
        <v>*</v>
      </c>
      <c r="X37" s="664"/>
      <c r="Y37" s="485" t="str">
        <f>IFERROR(Y34/Y15,"*")</f>
        <v>*</v>
      </c>
      <c r="Z37" s="485" t="str">
        <f>IFERROR(Z34/Z15,"*")</f>
        <v>*</v>
      </c>
      <c r="AA37" s="485" t="str">
        <f>IFERROR(AA34/AA15,"*")</f>
        <v>*</v>
      </c>
      <c r="AB37" s="485" t="str">
        <f>IFERROR(AB34/AB15,"*")</f>
        <v>*</v>
      </c>
      <c r="AC37" s="469"/>
      <c r="AD37" s="486" t="str">
        <f>'Practice Benchmark (add Goals)'!F24</f>
        <v>*</v>
      </c>
      <c r="AE37" s="664"/>
    </row>
    <row r="38" spans="2:31" s="17" customFormat="1" ht="20.25" customHeight="1" x14ac:dyDescent="0.25">
      <c r="B38" s="524" t="s">
        <v>181</v>
      </c>
      <c r="C38" s="464"/>
      <c r="D38" s="491" t="str">
        <f>IFERROR(D29/D48,"*")</f>
        <v>*</v>
      </c>
      <c r="E38" s="491" t="str">
        <f>IFERROR(E29/E48,"*")</f>
        <v>*</v>
      </c>
      <c r="F38" s="491" t="str">
        <f>IFERROR(F29/F48,"*")</f>
        <v>*</v>
      </c>
      <c r="G38" s="491" t="str">
        <f>IFERROR(G29/G48,"*")</f>
        <v>*</v>
      </c>
      <c r="H38" s="469"/>
      <c r="I38" s="492" t="str">
        <f t="shared" ref="I38:I40" si="21">IFERROR(AVERAGE(D38:G38),"*")</f>
        <v>*</v>
      </c>
      <c r="J38" s="664"/>
      <c r="K38" s="491" t="str">
        <f>IFERROR(K29/K48,"*")</f>
        <v>*</v>
      </c>
      <c r="L38" s="491" t="str">
        <f>IFERROR(L29/L48,"*")</f>
        <v>*</v>
      </c>
      <c r="M38" s="491" t="str">
        <f>IFERROR(M29/M48,"*")</f>
        <v>*</v>
      </c>
      <c r="N38" s="491" t="str">
        <f>IFERROR(N29/N48,"*")</f>
        <v>*</v>
      </c>
      <c r="O38" s="469"/>
      <c r="P38" s="492" t="str">
        <f t="shared" ref="P38:P40" si="22">IFERROR(AVERAGE(K38:N38),"*")</f>
        <v>*</v>
      </c>
      <c r="Q38" s="664"/>
      <c r="R38" s="491" t="str">
        <f>IFERROR(R29/R48,"*")</f>
        <v>*</v>
      </c>
      <c r="S38" s="491" t="str">
        <f>IFERROR(S29/S48,"*")</f>
        <v>*</v>
      </c>
      <c r="T38" s="491" t="str">
        <f>IFERROR(T29/T48,"*")</f>
        <v>*</v>
      </c>
      <c r="U38" s="491" t="str">
        <f>IFERROR(U29/U48,"*")</f>
        <v>*</v>
      </c>
      <c r="V38" s="469"/>
      <c r="W38" s="492" t="str">
        <f t="shared" ref="W38:W40" si="23">IFERROR(AVERAGE(R38:U38),"*")</f>
        <v>*</v>
      </c>
      <c r="X38" s="664"/>
      <c r="Y38" s="491" t="str">
        <f>IFERROR(Y29/Y48,"*")</f>
        <v>*</v>
      </c>
      <c r="Z38" s="491" t="str">
        <f>IFERROR(Z29/Z48,"*")</f>
        <v>*</v>
      </c>
      <c r="AA38" s="491" t="str">
        <f>IFERROR(AA29/AA48,"*")</f>
        <v>*</v>
      </c>
      <c r="AB38" s="491" t="str">
        <f>IFERROR(AB29/AB48,"*")</f>
        <v>*</v>
      </c>
      <c r="AC38" s="469"/>
      <c r="AD38" s="492" t="str">
        <f t="shared" ref="AD38:AD40" si="24">IFERROR(AVERAGE(Y38:AB38),"*")</f>
        <v>*</v>
      </c>
      <c r="AE38" s="664"/>
    </row>
    <row r="39" spans="2:31" s="17" customFormat="1" ht="20.25" customHeight="1" x14ac:dyDescent="0.25">
      <c r="B39" s="524" t="s">
        <v>182</v>
      </c>
      <c r="C39" s="464"/>
      <c r="D39" s="491" t="str">
        <f>IFERROR(D29/D11,"*")</f>
        <v>*</v>
      </c>
      <c r="E39" s="491" t="str">
        <f>IFERROR(E29/E11,"*")</f>
        <v>*</v>
      </c>
      <c r="F39" s="491" t="str">
        <f>IFERROR(F29/F11,"*")</f>
        <v>*</v>
      </c>
      <c r="G39" s="491" t="str">
        <f>IFERROR(G29/G11,"*")</f>
        <v>*</v>
      </c>
      <c r="H39" s="469"/>
      <c r="I39" s="492" t="str">
        <f t="shared" si="21"/>
        <v>*</v>
      </c>
      <c r="J39" s="664"/>
      <c r="K39" s="491" t="str">
        <f>IFERROR(K29/K11,"*")</f>
        <v>*</v>
      </c>
      <c r="L39" s="491" t="str">
        <f>IFERROR(L29/L11,"*")</f>
        <v>*</v>
      </c>
      <c r="M39" s="491" t="str">
        <f>IFERROR(M29/M11,"*")</f>
        <v>*</v>
      </c>
      <c r="N39" s="491" t="str">
        <f>IFERROR(N29/N11,"*")</f>
        <v>*</v>
      </c>
      <c r="O39" s="469"/>
      <c r="P39" s="492" t="str">
        <f t="shared" si="22"/>
        <v>*</v>
      </c>
      <c r="Q39" s="664"/>
      <c r="R39" s="491" t="str">
        <f>IFERROR(R29/R11,"*")</f>
        <v>*</v>
      </c>
      <c r="S39" s="491" t="str">
        <f>IFERROR(S29/S11,"*")</f>
        <v>*</v>
      </c>
      <c r="T39" s="491" t="str">
        <f>IFERROR(T29/T11,"*")</f>
        <v>*</v>
      </c>
      <c r="U39" s="491" t="str">
        <f>IFERROR(U29/U11,"*")</f>
        <v>*</v>
      </c>
      <c r="V39" s="469"/>
      <c r="W39" s="492" t="str">
        <f t="shared" si="23"/>
        <v>*</v>
      </c>
      <c r="X39" s="664"/>
      <c r="Y39" s="491">
        <f>IFERROR(Y29/Y11,"*")</f>
        <v>0</v>
      </c>
      <c r="Z39" s="491">
        <f>IFERROR(Z29/Z11,"*")</f>
        <v>0</v>
      </c>
      <c r="AA39" s="491" t="str">
        <f>IFERROR(AA29/AA11,"*")</f>
        <v>*</v>
      </c>
      <c r="AB39" s="491" t="str">
        <f>IFERROR(AB29/AB11,"*")</f>
        <v>*</v>
      </c>
      <c r="AC39" s="469"/>
      <c r="AD39" s="492">
        <f>IFERROR(AVERAGE(Y39:AB39),"*")</f>
        <v>0</v>
      </c>
      <c r="AE39" s="664"/>
    </row>
    <row r="40" spans="2:31" s="17" customFormat="1" ht="20.25" customHeight="1" x14ac:dyDescent="0.25">
      <c r="B40" s="524" t="s">
        <v>183</v>
      </c>
      <c r="C40" s="464"/>
      <c r="D40" s="491" t="str">
        <f>IFERROR(D29/D13,"*")</f>
        <v>*</v>
      </c>
      <c r="E40" s="491" t="str">
        <f>IFERROR(E29/E13,"*")</f>
        <v>*</v>
      </c>
      <c r="F40" s="491" t="str">
        <f>IFERROR(F29/F13,"*")</f>
        <v>*</v>
      </c>
      <c r="G40" s="491" t="str">
        <f>IFERROR(G29/G13,"*")</f>
        <v>*</v>
      </c>
      <c r="H40" s="469"/>
      <c r="I40" s="492" t="str">
        <f t="shared" si="21"/>
        <v>*</v>
      </c>
      <c r="J40" s="664"/>
      <c r="K40" s="491" t="str">
        <f>IFERROR(K29/K13,"*")</f>
        <v>*</v>
      </c>
      <c r="L40" s="491" t="str">
        <f>IFERROR(L29/L13,"*")</f>
        <v>*</v>
      </c>
      <c r="M40" s="491" t="str">
        <f>IFERROR(M29/M13,"*")</f>
        <v>*</v>
      </c>
      <c r="N40" s="491" t="str">
        <f>IFERROR(N29/N13,"*")</f>
        <v>*</v>
      </c>
      <c r="O40" s="469"/>
      <c r="P40" s="492" t="str">
        <f t="shared" si="22"/>
        <v>*</v>
      </c>
      <c r="Q40" s="664"/>
      <c r="R40" s="491" t="str">
        <f>IFERROR(R29/R13,"*")</f>
        <v>*</v>
      </c>
      <c r="S40" s="491" t="str">
        <f>IFERROR(S29/S13,"*")</f>
        <v>*</v>
      </c>
      <c r="T40" s="491" t="str">
        <f>IFERROR(T29/T13,"*")</f>
        <v>*</v>
      </c>
      <c r="U40" s="491" t="str">
        <f>IFERROR(U29/U13,"*")</f>
        <v>*</v>
      </c>
      <c r="V40" s="469"/>
      <c r="W40" s="492" t="str">
        <f t="shared" si="23"/>
        <v>*</v>
      </c>
      <c r="X40" s="664"/>
      <c r="Y40" s="491">
        <f>IFERROR(Y29/Y13,"*")</f>
        <v>0</v>
      </c>
      <c r="Z40" s="491">
        <f>IFERROR(Z29/Z13,"*")</f>
        <v>0</v>
      </c>
      <c r="AA40" s="491" t="str">
        <f>IFERROR(AA29/AA13,"*")</f>
        <v>*</v>
      </c>
      <c r="AB40" s="491" t="str">
        <f>IFERROR(AB29/AB13,"*")</f>
        <v>*</v>
      </c>
      <c r="AC40" s="469"/>
      <c r="AD40" s="492">
        <f t="shared" si="24"/>
        <v>0</v>
      </c>
      <c r="AE40" s="664"/>
    </row>
    <row r="41" spans="2:31" s="17" customFormat="1" ht="15" x14ac:dyDescent="0.25">
      <c r="B41" s="466" t="s">
        <v>172</v>
      </c>
      <c r="C41" s="467"/>
      <c r="D41" s="467"/>
      <c r="E41" s="467"/>
      <c r="F41" s="467"/>
      <c r="G41" s="467"/>
      <c r="H41" s="467"/>
      <c r="I41" s="479"/>
      <c r="J41" s="664"/>
      <c r="K41" s="467"/>
      <c r="L41" s="467"/>
      <c r="M41" s="467"/>
      <c r="N41" s="467"/>
      <c r="O41" s="467"/>
      <c r="P41" s="479"/>
      <c r="Q41" s="664"/>
      <c r="R41" s="467"/>
      <c r="S41" s="467"/>
      <c r="T41" s="467"/>
      <c r="U41" s="467"/>
      <c r="V41" s="467"/>
      <c r="W41" s="479"/>
      <c r="X41" s="664"/>
      <c r="Y41" s="467"/>
      <c r="Z41" s="467"/>
      <c r="AA41" s="467"/>
      <c r="AB41" s="467"/>
      <c r="AC41" s="467"/>
      <c r="AD41" s="479"/>
      <c r="AE41" s="664"/>
    </row>
    <row r="42" spans="2:31" s="17" customFormat="1" ht="21.75" customHeight="1" x14ac:dyDescent="0.25">
      <c r="B42" s="436" t="s">
        <v>68</v>
      </c>
      <c r="C42" s="464"/>
      <c r="D42" s="493">
        <f>IFERROR(D17-D29,"*")</f>
        <v>0</v>
      </c>
      <c r="E42" s="493">
        <f t="shared" ref="E42:G42" si="25">IFERROR(E17-E29,"*")</f>
        <v>0</v>
      </c>
      <c r="F42" s="493">
        <f t="shared" si="25"/>
        <v>0</v>
      </c>
      <c r="G42" s="493">
        <f t="shared" si="25"/>
        <v>0</v>
      </c>
      <c r="H42" s="494"/>
      <c r="I42" s="468">
        <f>'Practice Benchmark (add Goals)'!C25</f>
        <v>0</v>
      </c>
      <c r="J42" s="664"/>
      <c r="K42" s="493">
        <f>IFERROR(K15-K29,"*")</f>
        <v>0</v>
      </c>
      <c r="L42" s="493">
        <f t="shared" ref="L42:U42" si="26">IFERROR(L15-L29,"*")</f>
        <v>0</v>
      </c>
      <c r="M42" s="493">
        <f t="shared" si="26"/>
        <v>0</v>
      </c>
      <c r="N42" s="493">
        <f t="shared" si="26"/>
        <v>0</v>
      </c>
      <c r="O42" s="494"/>
      <c r="P42" s="493">
        <f>'Practice Benchmark (add Goals)'!D25</f>
        <v>0</v>
      </c>
      <c r="Q42" s="664"/>
      <c r="R42" s="493">
        <f t="shared" si="26"/>
        <v>0</v>
      </c>
      <c r="S42" s="493">
        <f t="shared" si="26"/>
        <v>0</v>
      </c>
      <c r="T42" s="493">
        <f t="shared" si="26"/>
        <v>0</v>
      </c>
      <c r="U42" s="493">
        <f t="shared" si="26"/>
        <v>0</v>
      </c>
      <c r="V42" s="494"/>
      <c r="W42" s="468">
        <f>'Practice Benchmark (add Goals)'!E25</f>
        <v>0</v>
      </c>
      <c r="X42" s="664"/>
      <c r="Y42" s="493" t="str">
        <f>IFERROR(Y17-Y29,"*")</f>
        <v>*</v>
      </c>
      <c r="Z42" s="493" t="str">
        <f t="shared" ref="Z42:AB42" si="27">IFERROR(Z17-Z29,"*")</f>
        <v>*</v>
      </c>
      <c r="AA42" s="493" t="str">
        <f t="shared" si="27"/>
        <v>*</v>
      </c>
      <c r="AB42" s="493" t="str">
        <f t="shared" si="27"/>
        <v>*</v>
      </c>
      <c r="AC42" s="494"/>
      <c r="AD42" s="468">
        <f>'Practice Benchmark (add Goals)'!F25</f>
        <v>0</v>
      </c>
      <c r="AE42" s="664"/>
    </row>
    <row r="43" spans="2:31" s="17" customFormat="1" ht="21.75" customHeight="1" x14ac:dyDescent="0.25">
      <c r="B43" s="436" t="s">
        <v>69</v>
      </c>
      <c r="C43" s="464"/>
      <c r="D43" s="485" t="str">
        <f>IFERROR(D42/D17,"*")</f>
        <v>*</v>
      </c>
      <c r="E43" s="485" t="str">
        <f t="shared" ref="E43:G43" si="28">IFERROR(E42/E17,"*")</f>
        <v>*</v>
      </c>
      <c r="F43" s="485" t="str">
        <f t="shared" si="28"/>
        <v>*</v>
      </c>
      <c r="G43" s="485" t="str">
        <f t="shared" si="28"/>
        <v>*</v>
      </c>
      <c r="H43" s="494"/>
      <c r="I43" s="486" t="str">
        <f>'Practice Benchmark (add Goals)'!C26</f>
        <v>*</v>
      </c>
      <c r="J43" s="664"/>
      <c r="K43" s="485" t="str">
        <f>IFERROR(K42/K17,"*")</f>
        <v>*</v>
      </c>
      <c r="L43" s="485" t="str">
        <f t="shared" ref="L43" si="29">IFERROR(L42/L17,"*")</f>
        <v>*</v>
      </c>
      <c r="M43" s="485" t="str">
        <f t="shared" ref="M43" si="30">IFERROR(M42/M17,"*")</f>
        <v>*</v>
      </c>
      <c r="N43" s="485" t="str">
        <f t="shared" ref="N43" si="31">IFERROR(N42/N17,"*")</f>
        <v>*</v>
      </c>
      <c r="O43" s="494"/>
      <c r="P43" s="486" t="str">
        <f>'Practice Benchmark (add Goals)'!D26</f>
        <v>*</v>
      </c>
      <c r="Q43" s="664"/>
      <c r="R43" s="485" t="str">
        <f>IFERROR(R42/R17,"*")</f>
        <v>*</v>
      </c>
      <c r="S43" s="485" t="str">
        <f t="shared" ref="S43" si="32">IFERROR(S42/S17,"*")</f>
        <v>*</v>
      </c>
      <c r="T43" s="485" t="str">
        <f t="shared" ref="T43" si="33">IFERROR(T42/T17,"*")</f>
        <v>*</v>
      </c>
      <c r="U43" s="485" t="str">
        <f t="shared" ref="U43" si="34">IFERROR(U42/U17,"*")</f>
        <v>*</v>
      </c>
      <c r="V43" s="494"/>
      <c r="W43" s="486" t="str">
        <f>'Practice Benchmark (add Goals)'!E26</f>
        <v>*</v>
      </c>
      <c r="X43" s="664"/>
      <c r="Y43" s="485" t="str">
        <f>IFERROR(Y42/Y17,"*")</f>
        <v>*</v>
      </c>
      <c r="Z43" s="485" t="str">
        <f t="shared" ref="Z43" si="35">IFERROR(Z42/Z17,"*")</f>
        <v>*</v>
      </c>
      <c r="AA43" s="485" t="str">
        <f t="shared" ref="AA43" si="36">IFERROR(AA42/AA17,"*")</f>
        <v>*</v>
      </c>
      <c r="AB43" s="485" t="str">
        <f t="shared" ref="AB43" si="37">IFERROR(AB42/AB17,"*")</f>
        <v>*</v>
      </c>
      <c r="AC43" s="494"/>
      <c r="AD43" s="486" t="str">
        <f>'Practice Benchmark (add Goals)'!F26</f>
        <v>*</v>
      </c>
      <c r="AE43" s="664"/>
    </row>
    <row r="44" spans="2:31" s="17" customFormat="1" ht="21.75" customHeight="1" x14ac:dyDescent="0.25">
      <c r="B44" s="436" t="s">
        <v>70</v>
      </c>
      <c r="C44" s="464"/>
      <c r="D44" s="495" t="str">
        <f>IFERROR((D42/D48),"*")</f>
        <v>*</v>
      </c>
      <c r="E44" s="495" t="str">
        <f t="shared" ref="E44:G44" si="38">IFERROR((E42/E48),"*")</f>
        <v>*</v>
      </c>
      <c r="F44" s="495" t="str">
        <f t="shared" si="38"/>
        <v>*</v>
      </c>
      <c r="G44" s="495" t="str">
        <f t="shared" si="38"/>
        <v>*</v>
      </c>
      <c r="H44" s="494"/>
      <c r="I44" s="492" t="str">
        <f>IFERROR(AVERAGE(D44:G44),"*")</f>
        <v>*</v>
      </c>
      <c r="J44" s="664"/>
      <c r="K44" s="495" t="str">
        <f>IFERROR((K42/K48),"*")</f>
        <v>*</v>
      </c>
      <c r="L44" s="495" t="str">
        <f t="shared" ref="L44:N44" si="39">IFERROR((L42/L48),"*")</f>
        <v>*</v>
      </c>
      <c r="M44" s="495" t="str">
        <f t="shared" si="39"/>
        <v>*</v>
      </c>
      <c r="N44" s="495" t="str">
        <f t="shared" si="39"/>
        <v>*</v>
      </c>
      <c r="O44" s="494"/>
      <c r="P44" s="492" t="str">
        <f>IFERROR(AVERAGE(K44:N44),"*")</f>
        <v>*</v>
      </c>
      <c r="Q44" s="664"/>
      <c r="R44" s="495" t="str">
        <f>IFERROR((R42/R48),"*")</f>
        <v>*</v>
      </c>
      <c r="S44" s="495" t="str">
        <f t="shared" ref="S44:U44" si="40">IFERROR((S42/S48),"*")</f>
        <v>*</v>
      </c>
      <c r="T44" s="495" t="str">
        <f t="shared" si="40"/>
        <v>*</v>
      </c>
      <c r="U44" s="495" t="str">
        <f t="shared" si="40"/>
        <v>*</v>
      </c>
      <c r="V44" s="494"/>
      <c r="W44" s="492" t="str">
        <f>IFERROR(AVERAGE(R44:U44),"*")</f>
        <v>*</v>
      </c>
      <c r="X44" s="664"/>
      <c r="Y44" s="495" t="str">
        <f>IFERROR((Y42/Y48),"*")</f>
        <v>*</v>
      </c>
      <c r="Z44" s="495" t="str">
        <f t="shared" ref="Z44:AB44" si="41">IFERROR((Z42/Z48),"*")</f>
        <v>*</v>
      </c>
      <c r="AA44" s="495" t="str">
        <f t="shared" si="41"/>
        <v>*</v>
      </c>
      <c r="AB44" s="495" t="str">
        <f t="shared" si="41"/>
        <v>*</v>
      </c>
      <c r="AC44" s="494"/>
      <c r="AD44" s="492" t="str">
        <f>IFERROR(AVERAGE(Y44:AB44),"*")</f>
        <v>*</v>
      </c>
      <c r="AE44" s="664"/>
    </row>
    <row r="45" spans="2:31" s="17" customFormat="1" ht="21.75" customHeight="1" x14ac:dyDescent="0.25">
      <c r="B45" s="476" t="s">
        <v>173</v>
      </c>
      <c r="C45" s="477"/>
      <c r="D45" s="495" t="str">
        <f>IFERROR((D42/D11),"*")</f>
        <v>*</v>
      </c>
      <c r="E45" s="495" t="str">
        <f>IFERROR((E42/E11),"*")</f>
        <v>*</v>
      </c>
      <c r="F45" s="495" t="str">
        <f>IFERROR((F42/F11),"*")</f>
        <v>*</v>
      </c>
      <c r="G45" s="495" t="str">
        <f>IFERROR((G42/G11),"*")</f>
        <v>*</v>
      </c>
      <c r="H45" s="496"/>
      <c r="I45" s="492" t="str">
        <f t="shared" ref="I45:I46" si="42">IFERROR(AVERAGE(D45:G45),"*")</f>
        <v>*</v>
      </c>
      <c r="J45" s="664"/>
      <c r="K45" s="495" t="str">
        <f>IFERROR((K42/K11),"*")</f>
        <v>*</v>
      </c>
      <c r="L45" s="495" t="str">
        <f>IFERROR((L42/L11),"*")</f>
        <v>*</v>
      </c>
      <c r="M45" s="495" t="str">
        <f>IFERROR((M42/M11),"*")</f>
        <v>*</v>
      </c>
      <c r="N45" s="495" t="str">
        <f>IFERROR((N42/N11),"*")</f>
        <v>*</v>
      </c>
      <c r="O45" s="496"/>
      <c r="P45" s="492" t="str">
        <f t="shared" ref="P45:P46" si="43">IFERROR(AVERAGE(K45:N45),"*")</f>
        <v>*</v>
      </c>
      <c r="Q45" s="664"/>
      <c r="R45" s="495" t="str">
        <f>IFERROR((R42/R11),"*")</f>
        <v>*</v>
      </c>
      <c r="S45" s="495" t="str">
        <f>IFERROR((S42/S11),"*")</f>
        <v>*</v>
      </c>
      <c r="T45" s="495" t="str">
        <f>IFERROR((T42/T11),"*")</f>
        <v>*</v>
      </c>
      <c r="U45" s="495" t="str">
        <f>IFERROR((U42/U11),"*")</f>
        <v>*</v>
      </c>
      <c r="V45" s="496"/>
      <c r="W45" s="492" t="str">
        <f t="shared" ref="W45:W46" si="44">IFERROR(AVERAGE(R45:U45),"*")</f>
        <v>*</v>
      </c>
      <c r="X45" s="664"/>
      <c r="Y45" s="495" t="str">
        <f>IFERROR((Y42/Y11),"*")</f>
        <v>*</v>
      </c>
      <c r="Z45" s="495" t="str">
        <f>IFERROR((Z42/Z11),"*")</f>
        <v>*</v>
      </c>
      <c r="AA45" s="495" t="str">
        <f>IFERROR((AA42/AA11),"*")</f>
        <v>*</v>
      </c>
      <c r="AB45" s="495" t="str">
        <f>IFERROR((AB42/AB11),"*")</f>
        <v>*</v>
      </c>
      <c r="AC45" s="496"/>
      <c r="AD45" s="492" t="str">
        <f t="shared" ref="AD45:AD46" si="45">IFERROR(AVERAGE(Y45:AB45),"*")</f>
        <v>*</v>
      </c>
      <c r="AE45" s="664"/>
    </row>
    <row r="46" spans="2:31" s="17" customFormat="1" ht="21.75" customHeight="1" x14ac:dyDescent="0.25">
      <c r="B46" s="497" t="s">
        <v>174</v>
      </c>
      <c r="C46" s="477"/>
      <c r="D46" s="495" t="str">
        <f>IFERROR((D42/D13),"*")</f>
        <v>*</v>
      </c>
      <c r="E46" s="495" t="str">
        <f>IFERROR((E42/E13),"*")</f>
        <v>*</v>
      </c>
      <c r="F46" s="495" t="str">
        <f>IFERROR((F42/F13),"*")</f>
        <v>*</v>
      </c>
      <c r="G46" s="495" t="str">
        <f>IFERROR((G42/G13),"*")</f>
        <v>*</v>
      </c>
      <c r="H46" s="498"/>
      <c r="I46" s="492" t="str">
        <f t="shared" si="42"/>
        <v>*</v>
      </c>
      <c r="J46" s="664"/>
      <c r="K46" s="495" t="str">
        <f>IFERROR((K42/K13),"*")</f>
        <v>*</v>
      </c>
      <c r="L46" s="495" t="str">
        <f>IFERROR((L42/L13),"*")</f>
        <v>*</v>
      </c>
      <c r="M46" s="495" t="str">
        <f>IFERROR((M42/M13),"*")</f>
        <v>*</v>
      </c>
      <c r="N46" s="495" t="str">
        <f>IFERROR((N42/N13),"*")</f>
        <v>*</v>
      </c>
      <c r="O46" s="498"/>
      <c r="P46" s="492" t="str">
        <f t="shared" si="43"/>
        <v>*</v>
      </c>
      <c r="Q46" s="664"/>
      <c r="R46" s="495" t="str">
        <f>IFERROR((R42/R13),"*")</f>
        <v>*</v>
      </c>
      <c r="S46" s="495" t="str">
        <f>IFERROR((S42/S13),"*")</f>
        <v>*</v>
      </c>
      <c r="T46" s="495" t="str">
        <f>IFERROR((T42/T13),"*")</f>
        <v>*</v>
      </c>
      <c r="U46" s="495" t="str">
        <f>IFERROR((U42/U13),"*")</f>
        <v>*</v>
      </c>
      <c r="V46" s="498"/>
      <c r="W46" s="492" t="str">
        <f t="shared" si="44"/>
        <v>*</v>
      </c>
      <c r="X46" s="664"/>
      <c r="Y46" s="495" t="str">
        <f>IFERROR((Y42/Y13),"*")</f>
        <v>*</v>
      </c>
      <c r="Z46" s="495" t="str">
        <f>IFERROR((Z42/Z13),"*")</f>
        <v>*</v>
      </c>
      <c r="AA46" s="495" t="str">
        <f>IFERROR((AA42/AA13),"*")</f>
        <v>*</v>
      </c>
      <c r="AB46" s="495" t="str">
        <f>IFERROR((AB42/AB13),"*")</f>
        <v>*</v>
      </c>
      <c r="AC46" s="498"/>
      <c r="AD46" s="492" t="str">
        <f t="shared" si="45"/>
        <v>*</v>
      </c>
      <c r="AE46" s="664"/>
    </row>
    <row r="47" spans="2:31" s="17" customFormat="1" ht="20.25" customHeight="1" x14ac:dyDescent="0.25">
      <c r="B47" s="466" t="s">
        <v>3</v>
      </c>
      <c r="C47" s="467"/>
      <c r="D47" s="467"/>
      <c r="E47" s="467"/>
      <c r="F47" s="467"/>
      <c r="G47" s="467"/>
      <c r="H47" s="467"/>
      <c r="I47" s="479"/>
      <c r="J47" s="664"/>
      <c r="K47" s="467"/>
      <c r="L47" s="467"/>
      <c r="M47" s="467"/>
      <c r="N47" s="467"/>
      <c r="O47" s="467"/>
      <c r="P47" s="479"/>
      <c r="Q47" s="664"/>
      <c r="R47" s="467"/>
      <c r="S47" s="467"/>
      <c r="T47" s="467"/>
      <c r="U47" s="467"/>
      <c r="V47" s="467"/>
      <c r="W47" s="479"/>
      <c r="X47" s="664"/>
      <c r="Y47" s="467"/>
      <c r="Z47" s="467"/>
      <c r="AA47" s="467"/>
      <c r="AB47" s="467"/>
      <c r="AC47" s="467"/>
      <c r="AD47" s="479"/>
      <c r="AE47" s="664"/>
    </row>
    <row r="48" spans="2:31" s="17" customFormat="1" ht="20.25" customHeight="1" x14ac:dyDescent="0.25">
      <c r="B48" s="436" t="s">
        <v>22</v>
      </c>
      <c r="C48" s="464"/>
      <c r="D48" s="499">
        <f>IFERROR(SUM(D49:D50),"*")</f>
        <v>0</v>
      </c>
      <c r="E48" s="499">
        <f t="shared" ref="E48:G48" si="46">IFERROR(SUM(E49:E50),"*")</f>
        <v>0</v>
      </c>
      <c r="F48" s="499">
        <f t="shared" si="46"/>
        <v>0</v>
      </c>
      <c r="G48" s="499">
        <f t="shared" si="46"/>
        <v>0</v>
      </c>
      <c r="H48" s="494"/>
      <c r="I48" s="500">
        <f>'Step 1 Inputs &amp; Historical'!D35</f>
        <v>0</v>
      </c>
      <c r="J48" s="664"/>
      <c r="K48" s="499">
        <f>IFERROR(SUM(K49:K50),"*")</f>
        <v>0</v>
      </c>
      <c r="L48" s="499">
        <f t="shared" ref="L48" si="47">IFERROR(SUM(L49:L50),"*")</f>
        <v>0</v>
      </c>
      <c r="M48" s="499">
        <f t="shared" ref="M48" si="48">IFERROR(SUM(M49:M50),"*")</f>
        <v>0</v>
      </c>
      <c r="N48" s="499">
        <f t="shared" ref="N48" si="49">IFERROR(SUM(N49:N50),"*")</f>
        <v>0</v>
      </c>
      <c r="O48" s="494"/>
      <c r="P48" s="500">
        <f>'Step 1 Inputs &amp; Historical'!K35</f>
        <v>0</v>
      </c>
      <c r="Q48" s="664"/>
      <c r="R48" s="499">
        <f>IFERROR(SUM(R49:R50),"*")</f>
        <v>0</v>
      </c>
      <c r="S48" s="499">
        <f t="shared" ref="S48" si="50">IFERROR(SUM(S49:S50),"*")</f>
        <v>0</v>
      </c>
      <c r="T48" s="499">
        <f t="shared" ref="T48" si="51">IFERROR(SUM(T49:T50),"*")</f>
        <v>0</v>
      </c>
      <c r="U48" s="499">
        <f t="shared" ref="U48" si="52">IFERROR(SUM(U49:U50),"*")</f>
        <v>0</v>
      </c>
      <c r="V48" s="494"/>
      <c r="W48" s="500">
        <f>'Step 1 Inputs &amp; Historical'!R35</f>
        <v>0</v>
      </c>
      <c r="X48" s="664"/>
      <c r="Y48" s="499" t="str">
        <f>IF('Step 1 Inputs &amp; Historical'!N35&gt;0,'Step 1 Inputs &amp; Historical'!N35,"*")</f>
        <v>*</v>
      </c>
      <c r="Z48" s="499" t="str">
        <f>IF('Step 1 Inputs &amp; Historical'!O35&gt;0,'Step 1 Inputs &amp; Historical'!O35,"*")</f>
        <v>*</v>
      </c>
      <c r="AA48" s="499" t="str">
        <f>IF('Step 1 Inputs &amp; Historical'!P35&gt;0,'Step 1 Inputs &amp; Historical'!P35,"*")</f>
        <v>*</v>
      </c>
      <c r="AB48" s="499" t="str">
        <f>IF('Step 1 Inputs &amp; Historical'!Q35&gt;0,'Step 1 Inputs &amp; Historical'!Q35,"*")</f>
        <v>*</v>
      </c>
      <c r="AC48" s="494"/>
      <c r="AD48" s="500">
        <f ca="1">'Step 1 Inputs &amp; Historical'!S35</f>
        <v>0</v>
      </c>
      <c r="AE48" s="664"/>
    </row>
    <row r="49" spans="2:31" s="17" customFormat="1" ht="20.25" customHeight="1" x14ac:dyDescent="0.25">
      <c r="B49" s="436" t="s">
        <v>115</v>
      </c>
      <c r="C49" s="464"/>
      <c r="D49" s="501"/>
      <c r="E49" s="501"/>
      <c r="F49" s="501"/>
      <c r="G49" s="501"/>
      <c r="H49" s="494"/>
      <c r="I49" s="502">
        <f>'Step 1 Inputs &amp; Historical'!D36</f>
        <v>0</v>
      </c>
      <c r="J49" s="664"/>
      <c r="K49" s="501"/>
      <c r="L49" s="501"/>
      <c r="M49" s="501"/>
      <c r="N49" s="501"/>
      <c r="O49" s="494"/>
      <c r="P49" s="502">
        <f>'Step 1 Inputs &amp; Historical'!K36</f>
        <v>0</v>
      </c>
      <c r="Q49" s="664"/>
      <c r="R49" s="501"/>
      <c r="S49" s="501"/>
      <c r="T49" s="501"/>
      <c r="U49" s="501"/>
      <c r="V49" s="494"/>
      <c r="W49" s="502">
        <f>'Step 1 Inputs &amp; Historical'!R36</f>
        <v>0</v>
      </c>
      <c r="X49" s="664"/>
      <c r="Y49" s="503" t="str">
        <f>IF('Step 1 Inputs &amp; Historical'!N36&gt;0,'Step 1 Inputs &amp; Historical'!N36,"*")</f>
        <v>*</v>
      </c>
      <c r="Z49" s="503" t="str">
        <f>IF('Step 1 Inputs &amp; Historical'!O36&gt;0,'Step 1 Inputs &amp; Historical'!O36,"*")</f>
        <v>*</v>
      </c>
      <c r="AA49" s="503" t="str">
        <f>IF('Step 1 Inputs &amp; Historical'!P36&gt;0,'Step 1 Inputs &amp; Historical'!P36,"*")</f>
        <v>*</v>
      </c>
      <c r="AB49" s="503" t="str">
        <f>IF('Step 1 Inputs &amp; Historical'!Q36&gt;0,'Step 1 Inputs &amp; Historical'!Q36,"*")</f>
        <v>*</v>
      </c>
      <c r="AC49" s="494"/>
      <c r="AD49" s="502">
        <f ca="1">'Step 1 Inputs &amp; Historical'!S36</f>
        <v>0</v>
      </c>
      <c r="AE49" s="664"/>
    </row>
    <row r="50" spans="2:31" s="17" customFormat="1" ht="20.25" customHeight="1" x14ac:dyDescent="0.25">
      <c r="B50" s="436" t="s">
        <v>171</v>
      </c>
      <c r="C50" s="464"/>
      <c r="D50" s="501"/>
      <c r="E50" s="501"/>
      <c r="F50" s="501"/>
      <c r="G50" s="501"/>
      <c r="H50" s="494"/>
      <c r="I50" s="502">
        <f>IFERROR(I48-I49,"*")</f>
        <v>0</v>
      </c>
      <c r="J50" s="664"/>
      <c r="K50" s="501"/>
      <c r="L50" s="501"/>
      <c r="M50" s="501"/>
      <c r="N50" s="501"/>
      <c r="O50" s="494"/>
      <c r="P50" s="502">
        <f>IFERROR(P48-P49,"*")</f>
        <v>0</v>
      </c>
      <c r="Q50" s="664"/>
      <c r="R50" s="501"/>
      <c r="S50" s="501"/>
      <c r="T50" s="501"/>
      <c r="U50" s="501"/>
      <c r="V50" s="494"/>
      <c r="W50" s="502">
        <f>IFERROR(W48-W49,"*")</f>
        <v>0</v>
      </c>
      <c r="X50" s="664"/>
      <c r="Y50" s="503" t="str">
        <f>IFERROR(Y48-Y49,"*")</f>
        <v>*</v>
      </c>
      <c r="Z50" s="503" t="str">
        <f t="shared" ref="Z50:AB50" si="53">IFERROR(Z48-Z49,"*")</f>
        <v>*</v>
      </c>
      <c r="AA50" s="503" t="str">
        <f t="shared" si="53"/>
        <v>*</v>
      </c>
      <c r="AB50" s="503" t="str">
        <f t="shared" si="53"/>
        <v>*</v>
      </c>
      <c r="AC50" s="494"/>
      <c r="AD50" s="502">
        <f ca="1">IFERROR(AD48-AD49,"*")</f>
        <v>0</v>
      </c>
      <c r="AE50" s="664"/>
    </row>
    <row r="51" spans="2:31" s="17" customFormat="1" ht="15" x14ac:dyDescent="0.25">
      <c r="B51" s="466" t="s">
        <v>11</v>
      </c>
      <c r="C51" s="467"/>
      <c r="D51" s="467"/>
      <c r="E51" s="467"/>
      <c r="F51" s="467"/>
      <c r="G51" s="467"/>
      <c r="H51" s="467"/>
      <c r="I51" s="479"/>
      <c r="J51" s="664"/>
      <c r="K51" s="467"/>
      <c r="L51" s="467"/>
      <c r="M51" s="467"/>
      <c r="N51" s="467"/>
      <c r="O51" s="467"/>
      <c r="P51" s="479"/>
      <c r="Q51" s="664"/>
      <c r="R51" s="467"/>
      <c r="S51" s="467"/>
      <c r="T51" s="467"/>
      <c r="U51" s="467"/>
      <c r="V51" s="467"/>
      <c r="W51" s="479"/>
      <c r="X51" s="664"/>
      <c r="Y51" s="467"/>
      <c r="Z51" s="467"/>
      <c r="AA51" s="467"/>
      <c r="AB51" s="467"/>
      <c r="AC51" s="467"/>
      <c r="AD51" s="479"/>
      <c r="AE51" s="664"/>
    </row>
    <row r="52" spans="2:31" s="17" customFormat="1" ht="21.75" customHeight="1" x14ac:dyDescent="0.25">
      <c r="B52" s="436" t="s">
        <v>13</v>
      </c>
      <c r="C52" s="464"/>
      <c r="D52" s="504"/>
      <c r="E52" s="504"/>
      <c r="F52" s="504"/>
      <c r="G52" s="504"/>
      <c r="H52" s="505">
        <v>68078015</v>
      </c>
      <c r="I52" s="473">
        <f>'Step 1 Inputs &amp; Historical'!D38</f>
        <v>0</v>
      </c>
      <c r="J52" s="664"/>
      <c r="K52" s="504"/>
      <c r="L52" s="504"/>
      <c r="M52" s="504"/>
      <c r="N52" s="504"/>
      <c r="O52" s="505">
        <v>68078015</v>
      </c>
      <c r="P52" s="473">
        <f>'Step 1 Inputs &amp; Historical'!F38</f>
        <v>0</v>
      </c>
      <c r="Q52" s="664"/>
      <c r="R52" s="504"/>
      <c r="S52" s="504"/>
      <c r="T52" s="504"/>
      <c r="U52" s="504"/>
      <c r="V52" s="505">
        <v>68078015</v>
      </c>
      <c r="W52" s="473">
        <f>'Step 1 Inputs &amp; Historical'!J38</f>
        <v>0</v>
      </c>
      <c r="X52" s="664"/>
      <c r="Y52" s="506" t="str">
        <f>IF('Step 1 Inputs &amp; Historical'!N38&gt;0,'Step 1 Inputs &amp; Historical'!N38,"*")</f>
        <v>*</v>
      </c>
      <c r="Z52" s="506" t="str">
        <f>IF('Step 1 Inputs &amp; Historical'!O38&gt;0,'Step 1 Inputs &amp; Historical'!O38,"*")</f>
        <v>*</v>
      </c>
      <c r="AA52" s="506" t="str">
        <f>IF('Step 1 Inputs &amp; Historical'!P38&gt;0,'Step 1 Inputs &amp; Historical'!P38,"*")</f>
        <v>*</v>
      </c>
      <c r="AB52" s="506" t="str">
        <f>IF('Step 1 Inputs &amp; Historical'!Q38&gt;0,'Step 1 Inputs &amp; Historical'!Q38,"*")</f>
        <v>*</v>
      </c>
      <c r="AC52" s="505">
        <v>68078015</v>
      </c>
      <c r="AD52" s="473">
        <f ca="1">'Step 1 Inputs &amp; Historical'!S38</f>
        <v>0</v>
      </c>
      <c r="AE52" s="664"/>
    </row>
    <row r="53" spans="2:31" s="17" customFormat="1" ht="15" x14ac:dyDescent="0.25">
      <c r="B53" s="466" t="s">
        <v>16</v>
      </c>
      <c r="C53" s="477"/>
      <c r="D53" s="507"/>
      <c r="E53" s="507"/>
      <c r="F53" s="507"/>
      <c r="G53" s="507"/>
      <c r="H53" s="477"/>
      <c r="I53" s="508"/>
      <c r="J53" s="664"/>
      <c r="K53" s="507"/>
      <c r="L53" s="507"/>
      <c r="M53" s="507"/>
      <c r="N53" s="507"/>
      <c r="O53" s="477"/>
      <c r="P53" s="508"/>
      <c r="Q53" s="664"/>
      <c r="R53" s="507"/>
      <c r="S53" s="507"/>
      <c r="T53" s="507"/>
      <c r="U53" s="507"/>
      <c r="V53" s="477"/>
      <c r="W53" s="508"/>
      <c r="X53" s="664"/>
      <c r="Y53" s="507"/>
      <c r="Z53" s="507"/>
      <c r="AA53" s="507"/>
      <c r="AB53" s="507"/>
      <c r="AC53" s="477"/>
      <c r="AD53" s="508"/>
      <c r="AE53" s="664"/>
    </row>
    <row r="54" spans="2:31" s="17" customFormat="1" ht="21" customHeight="1" x14ac:dyDescent="0.25">
      <c r="B54" s="509" t="s">
        <v>93</v>
      </c>
      <c r="C54" s="510"/>
      <c r="D54" s="460"/>
      <c r="E54" s="460"/>
      <c r="F54" s="460"/>
      <c r="G54" s="460"/>
      <c r="H54" s="511"/>
      <c r="I54" s="512">
        <f>'Step 1 Inputs &amp; Historical'!D40</f>
        <v>0</v>
      </c>
      <c r="J54" s="664"/>
      <c r="K54" s="460"/>
      <c r="L54" s="460"/>
      <c r="M54" s="460"/>
      <c r="N54" s="460"/>
      <c r="O54" s="511"/>
      <c r="P54" s="512">
        <f>'Step 1 Inputs &amp; Historical'!K40</f>
        <v>0</v>
      </c>
      <c r="Q54" s="664"/>
      <c r="R54" s="460"/>
      <c r="S54" s="460"/>
      <c r="T54" s="460"/>
      <c r="U54" s="460"/>
      <c r="V54" s="511"/>
      <c r="W54" s="512">
        <f>'Step 1 Inputs &amp; Historical'!R40</f>
        <v>0</v>
      </c>
      <c r="X54" s="664"/>
      <c r="Y54" s="463" t="str">
        <f>IF('Step 1 Inputs &amp; Historical'!N40&gt;0,'Step 1 Inputs &amp; Historical'!N40,"*")</f>
        <v>*</v>
      </c>
      <c r="Z54" s="463" t="str">
        <f>IF('Step 1 Inputs &amp; Historical'!O40&gt;0,'Step 1 Inputs &amp; Historical'!O40,"*")</f>
        <v>*</v>
      </c>
      <c r="AA54" s="463" t="str">
        <f>IF('Step 1 Inputs &amp; Historical'!P40&gt;0,'Step 1 Inputs &amp; Historical'!P40,"*")</f>
        <v>*</v>
      </c>
      <c r="AB54" s="463" t="str">
        <f>IF('Step 1 Inputs &amp; Historical'!Q40&gt;0,'Step 1 Inputs &amp; Historical'!Q40,"*")</f>
        <v>*</v>
      </c>
      <c r="AC54" s="511"/>
      <c r="AD54" s="513">
        <f>'Step 1 Inputs &amp; Historical'!S40</f>
        <v>0</v>
      </c>
      <c r="AE54" s="664"/>
    </row>
    <row r="55" spans="2:31" s="17" customFormat="1" ht="21" customHeight="1" x14ac:dyDescent="0.25">
      <c r="B55" s="509" t="s">
        <v>139</v>
      </c>
      <c r="C55" s="510"/>
      <c r="D55" s="460"/>
      <c r="E55" s="460"/>
      <c r="F55" s="460"/>
      <c r="G55" s="460"/>
      <c r="H55" s="511"/>
      <c r="I55" s="512">
        <f>'Step 1 Inputs &amp; Historical'!D41</f>
        <v>0</v>
      </c>
      <c r="J55" s="665"/>
      <c r="K55" s="460"/>
      <c r="L55" s="460"/>
      <c r="M55" s="460"/>
      <c r="N55" s="460"/>
      <c r="O55" s="511"/>
      <c r="P55" s="512">
        <f>'Step 1 Inputs &amp; Historical'!K41</f>
        <v>0</v>
      </c>
      <c r="Q55" s="665"/>
      <c r="R55" s="460"/>
      <c r="S55" s="460"/>
      <c r="T55" s="460"/>
      <c r="U55" s="460"/>
      <c r="V55" s="511"/>
      <c r="W55" s="512">
        <f>'Step 1 Inputs &amp; Historical'!R41</f>
        <v>0</v>
      </c>
      <c r="X55" s="665"/>
      <c r="Y55" s="463" t="str">
        <f>IF('Step 1 Inputs &amp; Historical'!N41&gt;0,'Step 1 Inputs &amp; Historical'!N41,"*")</f>
        <v>*</v>
      </c>
      <c r="Z55" s="463" t="str">
        <f>IF('Step 1 Inputs &amp; Historical'!O41&gt;0,'Step 1 Inputs &amp; Historical'!O41,"*")</f>
        <v>*</v>
      </c>
      <c r="AA55" s="463" t="str">
        <f>IF('Step 1 Inputs &amp; Historical'!P41&gt;0,'Step 1 Inputs &amp; Historical'!P41,"*")</f>
        <v>*</v>
      </c>
      <c r="AB55" s="463" t="str">
        <f>IF('Step 1 Inputs &amp; Historical'!Q41&gt;0,'Step 1 Inputs &amp; Historical'!Q41,"*")</f>
        <v>*</v>
      </c>
      <c r="AC55" s="511"/>
      <c r="AD55" s="513" t="str">
        <f>'Step 1 Inputs &amp; Historical'!S41</f>
        <v>*</v>
      </c>
      <c r="AE55" s="665"/>
    </row>
    <row r="56" spans="2:31" s="17" customFormat="1" ht="8.25" customHeight="1" x14ac:dyDescent="0.25">
      <c r="B56" s="514"/>
      <c r="C56" s="514"/>
      <c r="D56" s="662"/>
      <c r="E56" s="662"/>
      <c r="F56" s="662"/>
      <c r="G56" s="662"/>
      <c r="H56" s="662"/>
      <c r="I56" s="662"/>
      <c r="J56" s="662"/>
      <c r="K56" s="662"/>
      <c r="L56" s="662"/>
      <c r="M56" s="662"/>
      <c r="N56" s="662"/>
      <c r="O56" s="662"/>
      <c r="P56" s="662"/>
      <c r="Q56" s="662"/>
      <c r="R56" s="662"/>
      <c r="S56" s="662"/>
      <c r="T56" s="662"/>
      <c r="U56" s="662"/>
      <c r="V56" s="662"/>
      <c r="W56" s="662"/>
      <c r="X56" s="662"/>
      <c r="Y56" s="662"/>
      <c r="Z56" s="662"/>
      <c r="AA56" s="662"/>
      <c r="AB56" s="662"/>
      <c r="AC56" s="662"/>
      <c r="AD56" s="662"/>
      <c r="AE56" s="662"/>
    </row>
    <row r="57" spans="2:31" s="17" customFormat="1" ht="15" x14ac:dyDescent="0.25">
      <c r="B57" s="515"/>
      <c r="C57" s="516"/>
      <c r="D57" s="517"/>
      <c r="E57" s="517"/>
      <c r="F57" s="517"/>
      <c r="G57" s="517"/>
      <c r="H57" s="518"/>
      <c r="I57" s="519"/>
      <c r="J57" s="518"/>
      <c r="K57" s="517"/>
      <c r="L57" s="517"/>
      <c r="M57" s="517"/>
      <c r="N57" s="517"/>
      <c r="O57" s="518"/>
      <c r="P57" s="520"/>
      <c r="Q57" s="518"/>
      <c r="R57" s="517"/>
      <c r="S57" s="517"/>
      <c r="T57" s="517"/>
      <c r="U57" s="517"/>
      <c r="V57" s="518"/>
      <c r="W57" s="520"/>
      <c r="X57" s="518"/>
      <c r="Y57" s="517"/>
      <c r="Z57" s="517"/>
      <c r="AA57" s="517"/>
      <c r="AB57" s="517"/>
      <c r="AC57" s="518"/>
      <c r="AD57" s="520"/>
      <c r="AE57" s="518"/>
    </row>
    <row r="58" spans="2:31" s="17" customFormat="1" ht="15" customHeight="1" x14ac:dyDescent="0.25">
      <c r="B58" s="521"/>
      <c r="C58" s="522"/>
      <c r="D58" s="522"/>
      <c r="E58" s="522"/>
      <c r="F58" s="522"/>
      <c r="G58" s="522"/>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row>
    <row r="59" spans="2:31" ht="33.75" customHeight="1" x14ac:dyDescent="0.25">
      <c r="B59" s="523"/>
      <c r="C59" s="523"/>
      <c r="D59" s="523"/>
      <c r="E59" s="523"/>
      <c r="F59" s="588" t="s">
        <v>95</v>
      </c>
      <c r="G59" s="589"/>
      <c r="H59" s="589"/>
      <c r="I59" s="589"/>
      <c r="J59" s="589"/>
      <c r="K59" s="589"/>
      <c r="L59" s="589"/>
      <c r="M59" s="589"/>
      <c r="N59" s="589"/>
      <c r="O59" s="589"/>
      <c r="P59" s="589"/>
      <c r="Q59" s="589"/>
      <c r="R59" s="589"/>
      <c r="S59" s="589"/>
      <c r="T59" s="589"/>
      <c r="U59" s="589"/>
      <c r="V59" s="589"/>
      <c r="W59" s="589"/>
      <c r="X59" s="589"/>
      <c r="Y59" s="589"/>
      <c r="AA59" s="441"/>
      <c r="AB59" s="441"/>
      <c r="AC59" s="441"/>
      <c r="AD59" s="441"/>
      <c r="AE59" s="441"/>
    </row>
  </sheetData>
  <mergeCells count="21">
    <mergeCell ref="B2:M2"/>
    <mergeCell ref="D7:I7"/>
    <mergeCell ref="B4:R4"/>
    <mergeCell ref="B5:R5"/>
    <mergeCell ref="B3:R3"/>
    <mergeCell ref="J7:J9"/>
    <mergeCell ref="Q7:Q9"/>
    <mergeCell ref="AE7:AE9"/>
    <mergeCell ref="AE10:AE55"/>
    <mergeCell ref="K7:P7"/>
    <mergeCell ref="R7:W7"/>
    <mergeCell ref="Y7:AD7"/>
    <mergeCell ref="X7:X9"/>
    <mergeCell ref="Y56:AE56"/>
    <mergeCell ref="F59:Y59"/>
    <mergeCell ref="X10:X55"/>
    <mergeCell ref="D56:J56"/>
    <mergeCell ref="K56:Q56"/>
    <mergeCell ref="R56:X56"/>
    <mergeCell ref="J10:J55"/>
    <mergeCell ref="Q10:Q55"/>
  </mergeCells>
  <pageMargins left="0.7" right="0.7" top="0.75" bottom="0.75" header="0.3" footer="0.3"/>
  <pageSetup orientation="portrait" horizontalDpi="4294967293" verticalDpi="0" r:id="rId1"/>
  <ignoredErrors>
    <ignoredError sqref="E33:G33 D37:G37 Y26:AB27 Z25:AB2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H278"/>
  <sheetViews>
    <sheetView showGridLines="0" zoomScale="118" zoomScaleNormal="90" zoomScalePageLayoutView="90" workbookViewId="0">
      <selection activeCell="L10" sqref="L10"/>
    </sheetView>
  </sheetViews>
  <sheetFormatPr defaultColWidth="8.7109375" defaultRowHeight="15" x14ac:dyDescent="0.25"/>
  <cols>
    <col min="1" max="1" width="2.7109375" customWidth="1"/>
    <col min="2" max="2" width="40.7109375" customWidth="1"/>
    <col min="3" max="4" width="20.7109375" customWidth="1"/>
    <col min="5" max="6" width="10.7109375" customWidth="1"/>
    <col min="7" max="7" width="10.7109375" style="1" customWidth="1"/>
    <col min="8" max="9" width="10.7109375" customWidth="1"/>
    <col min="10" max="10" width="13.140625" style="1" customWidth="1"/>
    <col min="11" max="11" width="17.7109375" customWidth="1"/>
    <col min="12" max="12" width="18.7109375" customWidth="1"/>
    <col min="13" max="13" width="10.7109375" style="1" customWidth="1"/>
    <col min="16" max="16" width="8.7109375" style="2"/>
    <col min="17" max="17" width="33" style="3" bestFit="1" customWidth="1"/>
    <col min="18" max="18" width="10.42578125" style="3" bestFit="1" customWidth="1"/>
    <col min="19" max="19" width="13.42578125" style="3" bestFit="1" customWidth="1"/>
    <col min="20" max="20" width="20.42578125" style="3" bestFit="1" customWidth="1"/>
    <col min="21" max="21" width="8.7109375" style="3" customWidth="1"/>
    <col min="22" max="24" width="8.7109375" style="3"/>
    <col min="25" max="26" width="8.7109375" style="2"/>
  </cols>
  <sheetData>
    <row r="1" spans="1:34" ht="45" customHeight="1" x14ac:dyDescent="0.55000000000000004">
      <c r="A1" s="28"/>
      <c r="B1" s="131" t="s">
        <v>98</v>
      </c>
      <c r="C1" s="52"/>
      <c r="D1" s="52"/>
      <c r="E1" s="52"/>
      <c r="F1" s="52"/>
      <c r="G1" s="52"/>
      <c r="H1" s="52"/>
      <c r="I1" s="52"/>
      <c r="J1" s="52"/>
      <c r="K1" s="52"/>
      <c r="L1" s="52"/>
      <c r="M1" s="52"/>
      <c r="N1" s="52"/>
      <c r="O1" s="52"/>
      <c r="P1" s="52"/>
      <c r="Q1" s="52"/>
      <c r="R1" s="52"/>
      <c r="S1" s="52"/>
      <c r="T1" s="52"/>
      <c r="U1" s="52"/>
      <c r="V1"/>
      <c r="W1"/>
      <c r="X1" s="2"/>
      <c r="Y1" s="3"/>
      <c r="Z1" s="3"/>
      <c r="AA1" s="3"/>
      <c r="AB1" s="3"/>
      <c r="AC1" s="3"/>
      <c r="AD1" s="3"/>
      <c r="AE1" s="3"/>
      <c r="AF1" s="3"/>
      <c r="AG1" s="2"/>
      <c r="AH1" s="2"/>
    </row>
    <row r="2" spans="1:34" ht="20.100000000000001" customHeight="1" x14ac:dyDescent="0.25">
      <c r="A2" s="28"/>
      <c r="B2" s="99" t="s">
        <v>30</v>
      </c>
      <c r="C2" s="99"/>
      <c r="D2" s="99"/>
      <c r="E2" s="99"/>
      <c r="F2" s="99"/>
      <c r="G2" s="99"/>
      <c r="H2" s="99"/>
      <c r="I2" s="99"/>
      <c r="J2" s="99"/>
      <c r="K2" s="58"/>
      <c r="L2" s="58"/>
      <c r="M2" s="58"/>
      <c r="N2" s="50"/>
      <c r="O2" s="50"/>
      <c r="P2" s="50"/>
      <c r="Q2" s="50"/>
      <c r="R2" s="50"/>
      <c r="S2" s="50"/>
      <c r="T2" s="50"/>
      <c r="U2" s="50"/>
      <c r="V2"/>
      <c r="W2"/>
      <c r="X2" s="2"/>
      <c r="Y2" s="3"/>
      <c r="Z2" s="3"/>
      <c r="AA2" s="3"/>
      <c r="AB2" s="3"/>
      <c r="AC2" s="3"/>
      <c r="AD2" s="3"/>
      <c r="AE2" s="3"/>
      <c r="AF2" s="3"/>
      <c r="AG2" s="2"/>
      <c r="AH2" s="2"/>
    </row>
    <row r="3" spans="1:34" ht="23.1" customHeight="1" x14ac:dyDescent="0.25">
      <c r="A3" s="28"/>
      <c r="B3" s="133" t="s">
        <v>100</v>
      </c>
      <c r="C3" s="100"/>
      <c r="D3" s="100"/>
      <c r="E3" s="100"/>
      <c r="F3" s="100"/>
      <c r="G3" s="100"/>
      <c r="H3" s="100"/>
      <c r="I3" s="100"/>
      <c r="J3" s="100"/>
      <c r="K3" s="51"/>
      <c r="L3" s="51"/>
      <c r="M3" s="51"/>
      <c r="N3" s="48"/>
      <c r="O3" s="48"/>
      <c r="P3" s="48"/>
      <c r="Q3" s="48"/>
      <c r="R3" s="48"/>
      <c r="S3" s="48"/>
      <c r="T3" s="48"/>
      <c r="U3" s="48"/>
      <c r="V3"/>
      <c r="W3"/>
      <c r="X3" s="2"/>
      <c r="Y3" s="3"/>
      <c r="Z3" s="3"/>
      <c r="AA3" s="3"/>
      <c r="AB3" s="3"/>
      <c r="AC3" s="3"/>
      <c r="AD3" s="3"/>
      <c r="AE3" s="3"/>
      <c r="AF3" s="3"/>
      <c r="AG3" s="2"/>
      <c r="AH3" s="2"/>
    </row>
    <row r="4" spans="1:34" ht="11.1" customHeight="1" x14ac:dyDescent="0.25">
      <c r="A4" s="28"/>
      <c r="B4" s="100"/>
      <c r="C4" s="100"/>
      <c r="D4" s="100"/>
      <c r="E4" s="100"/>
      <c r="F4" s="100"/>
      <c r="G4" s="100"/>
      <c r="H4" s="100"/>
      <c r="I4" s="100"/>
      <c r="J4" s="100"/>
      <c r="K4" s="51"/>
      <c r="L4" s="51"/>
      <c r="M4" s="51"/>
      <c r="N4" s="48"/>
      <c r="O4" s="48"/>
      <c r="P4" s="48"/>
      <c r="Q4" s="48"/>
      <c r="R4" s="48"/>
      <c r="S4" s="48"/>
      <c r="T4" s="48"/>
      <c r="U4" s="48"/>
      <c r="V4"/>
      <c r="W4"/>
      <c r="X4" s="2"/>
      <c r="Y4" s="3"/>
      <c r="Z4" s="3"/>
      <c r="AA4" s="3"/>
      <c r="AB4" s="3"/>
      <c r="AC4" s="3"/>
      <c r="AD4" s="3"/>
      <c r="AE4" s="3"/>
      <c r="AF4" s="3"/>
      <c r="AG4" s="2"/>
      <c r="AH4" s="2"/>
    </row>
    <row r="5" spans="1:34" s="4" customFormat="1" ht="72" x14ac:dyDescent="0.25">
      <c r="B5" s="105" t="s">
        <v>4</v>
      </c>
      <c r="C5" s="105" t="s">
        <v>56</v>
      </c>
      <c r="D5" s="106" t="s">
        <v>58</v>
      </c>
      <c r="E5" s="672" t="s">
        <v>59</v>
      </c>
      <c r="F5" s="672"/>
      <c r="G5" s="672" t="s">
        <v>28</v>
      </c>
      <c r="H5" s="672"/>
      <c r="I5" s="673" t="s">
        <v>44</v>
      </c>
      <c r="J5" s="673"/>
      <c r="Q5" s="26"/>
      <c r="R5" s="26"/>
      <c r="S5" s="5"/>
      <c r="T5" s="5"/>
      <c r="U5" s="5"/>
      <c r="V5" s="15"/>
      <c r="W5" s="15"/>
      <c r="X5" s="15"/>
      <c r="Y5" s="7"/>
      <c r="Z5" s="7"/>
      <c r="AA5" s="7"/>
      <c r="AB5" s="7"/>
    </row>
    <row r="6" spans="1:34" ht="15.75" x14ac:dyDescent="0.25">
      <c r="B6" s="307">
        <f>'Practice Benchmark (add Goals)'!C7</f>
        <v>2020</v>
      </c>
      <c r="C6" s="308">
        <f>'Step 1 Inputs &amp; Historical'!D16</f>
        <v>0</v>
      </c>
      <c r="D6" s="308">
        <f>'Step 1 Inputs &amp; Historical'!D28</f>
        <v>0</v>
      </c>
      <c r="E6" s="674">
        <f>'Step 1 Inputs &amp; Historical'!D32</f>
        <v>0</v>
      </c>
      <c r="F6" s="674"/>
      <c r="G6" s="674">
        <f>'Step 1 Inputs &amp; Historical'!D33</f>
        <v>0</v>
      </c>
      <c r="H6" s="674"/>
      <c r="I6" s="674">
        <f>C6-(SUM(D6:H6))</f>
        <v>0</v>
      </c>
      <c r="J6" s="674"/>
      <c r="P6"/>
      <c r="Q6" s="17"/>
      <c r="R6" s="17"/>
      <c r="V6" s="16"/>
      <c r="W6" s="16"/>
      <c r="X6" s="16"/>
      <c r="Y6" s="6"/>
      <c r="Z6" s="6"/>
      <c r="AA6" s="6"/>
      <c r="AB6" s="6"/>
    </row>
    <row r="7" spans="1:34" s="17" customFormat="1" ht="15.75" x14ac:dyDescent="0.25">
      <c r="B7" s="307">
        <f>'Practice Benchmark (add Goals)'!D7</f>
        <v>2021</v>
      </c>
      <c r="C7" s="308">
        <f>'Step 1 Inputs &amp; Historical'!F16</f>
        <v>0</v>
      </c>
      <c r="D7" s="308">
        <f>'Step 1 Inputs &amp; Historical'!F28</f>
        <v>0</v>
      </c>
      <c r="E7" s="674">
        <f>'Step 1 Inputs &amp; Historical'!F32</f>
        <v>0</v>
      </c>
      <c r="F7" s="674"/>
      <c r="G7" s="674">
        <f>'Step 1 Inputs &amp; Historical'!F33</f>
        <v>0</v>
      </c>
      <c r="H7" s="674"/>
      <c r="I7" s="674">
        <f t="shared" ref="I7:I9" si="0">C7-(SUM(D7:H7))</f>
        <v>0</v>
      </c>
      <c r="J7" s="674"/>
      <c r="K7"/>
      <c r="L7"/>
      <c r="S7" s="3"/>
      <c r="T7" s="3"/>
      <c r="U7" s="3"/>
      <c r="V7" s="16"/>
      <c r="W7" s="16"/>
      <c r="X7" s="16"/>
      <c r="Y7" s="16"/>
      <c r="Z7" s="16"/>
      <c r="AA7" s="16"/>
      <c r="AB7" s="16"/>
    </row>
    <row r="8" spans="1:34" ht="15.75" x14ac:dyDescent="0.25">
      <c r="B8" s="307">
        <f>'Practice Benchmark (add Goals)'!E7</f>
        <v>2022</v>
      </c>
      <c r="C8" s="308">
        <f>'Practice Benchmark (add Goals)'!E13</f>
        <v>0</v>
      </c>
      <c r="D8" s="308">
        <f>'Step 1 Inputs &amp; Historical'!J28</f>
        <v>0</v>
      </c>
      <c r="E8" s="674">
        <f>'Step 1 Inputs &amp; Historical'!J32</f>
        <v>0</v>
      </c>
      <c r="F8" s="674"/>
      <c r="G8" s="674">
        <f>'Step 1 Inputs &amp; Historical'!J33</f>
        <v>0</v>
      </c>
      <c r="H8" s="674"/>
      <c r="I8" s="674">
        <f t="shared" si="0"/>
        <v>0</v>
      </c>
      <c r="J8" s="674"/>
      <c r="M8"/>
      <c r="P8"/>
      <c r="Q8" s="17"/>
      <c r="R8" s="17"/>
      <c r="V8" s="16"/>
      <c r="W8" s="16"/>
      <c r="X8" s="16"/>
      <c r="Y8" s="6"/>
      <c r="Z8" s="6"/>
      <c r="AA8" s="6"/>
      <c r="AB8" s="6"/>
    </row>
    <row r="9" spans="1:34" ht="15.75" x14ac:dyDescent="0.25">
      <c r="B9" s="309" t="str">
        <f>'Practice Benchmark (add Goals)'!F7</f>
        <v>2023 Estimated Annual Total</v>
      </c>
      <c r="C9" s="308">
        <f>'Step 1 Inputs &amp; Historical'!S16</f>
        <v>0</v>
      </c>
      <c r="D9" s="308">
        <f>'Step 1 Inputs &amp; Historical'!S28</f>
        <v>0</v>
      </c>
      <c r="E9" s="674">
        <f>'Step 1 Inputs &amp; Historical'!S32</f>
        <v>0</v>
      </c>
      <c r="F9" s="674"/>
      <c r="G9" s="674">
        <f>'Step 1 Inputs &amp; Historical'!S33</f>
        <v>0</v>
      </c>
      <c r="H9" s="674"/>
      <c r="I9" s="674">
        <f t="shared" si="0"/>
        <v>0</v>
      </c>
      <c r="J9" s="674"/>
      <c r="M9"/>
      <c r="P9"/>
      <c r="Q9" s="17"/>
      <c r="R9" s="17"/>
      <c r="V9" s="16"/>
      <c r="W9" s="16"/>
      <c r="X9" s="16"/>
      <c r="Y9" s="6"/>
      <c r="Z9" s="6"/>
      <c r="AA9" s="6"/>
      <c r="AB9" s="6"/>
    </row>
    <row r="10" spans="1:34" x14ac:dyDescent="0.25">
      <c r="B10" s="107"/>
      <c r="C10" s="108"/>
      <c r="D10" s="108"/>
      <c r="E10" s="108"/>
      <c r="F10" s="108"/>
      <c r="G10" s="109"/>
      <c r="H10" s="108"/>
      <c r="I10" s="108"/>
      <c r="J10" s="110"/>
      <c r="P10"/>
      <c r="Q10" s="17"/>
      <c r="R10" s="17"/>
      <c r="V10" s="16"/>
      <c r="W10" s="16"/>
      <c r="X10" s="16"/>
      <c r="Y10" s="6"/>
      <c r="Z10" s="6"/>
      <c r="AA10" s="6"/>
      <c r="AB10" s="6"/>
    </row>
    <row r="11" spans="1:34" x14ac:dyDescent="0.25">
      <c r="B11" s="111"/>
      <c r="C11" s="75"/>
      <c r="D11" s="75"/>
      <c r="E11" s="75"/>
      <c r="F11" s="75"/>
      <c r="G11" s="112"/>
      <c r="H11" s="75"/>
      <c r="I11" s="75"/>
      <c r="J11" s="113"/>
      <c r="P11"/>
      <c r="Q11" s="17"/>
      <c r="R11" s="17"/>
      <c r="V11" s="16"/>
      <c r="W11" s="16"/>
      <c r="X11" s="16"/>
      <c r="Y11" s="6"/>
      <c r="Z11" s="6"/>
      <c r="AA11" s="6"/>
      <c r="AB11" s="6"/>
    </row>
    <row r="12" spans="1:34" x14ac:dyDescent="0.25">
      <c r="B12" s="111"/>
      <c r="C12" s="75"/>
      <c r="D12" s="75"/>
      <c r="E12" s="75"/>
      <c r="F12" s="75"/>
      <c r="G12" s="112"/>
      <c r="H12" s="75"/>
      <c r="I12" s="75"/>
      <c r="J12" s="113"/>
      <c r="P12"/>
      <c r="Q12" s="17"/>
      <c r="R12" s="17"/>
      <c r="V12" s="16"/>
      <c r="W12" s="16"/>
      <c r="X12" s="16"/>
      <c r="Y12" s="6"/>
      <c r="Z12" s="6"/>
      <c r="AA12" s="6"/>
      <c r="AB12" s="6"/>
    </row>
    <row r="13" spans="1:34" x14ac:dyDescent="0.25">
      <c r="B13" s="111"/>
      <c r="C13" s="75"/>
      <c r="D13" s="75"/>
      <c r="E13" s="75"/>
      <c r="F13" s="75"/>
      <c r="G13" s="112"/>
      <c r="H13" s="75"/>
      <c r="I13" s="75"/>
      <c r="J13" s="113"/>
      <c r="P13"/>
      <c r="Q13" s="17"/>
      <c r="R13" s="17"/>
      <c r="V13" s="16"/>
      <c r="W13" s="16"/>
      <c r="X13" s="16"/>
      <c r="Y13" s="6"/>
      <c r="Z13" s="6"/>
      <c r="AA13" s="6"/>
      <c r="AB13" s="6"/>
    </row>
    <row r="14" spans="1:34" x14ac:dyDescent="0.25">
      <c r="B14" s="111"/>
      <c r="C14" s="75"/>
      <c r="D14" s="75"/>
      <c r="E14" s="75"/>
      <c r="F14" s="75"/>
      <c r="G14" s="112"/>
      <c r="H14" s="75"/>
      <c r="I14" s="75"/>
      <c r="J14" s="113"/>
      <c r="P14"/>
      <c r="Q14" s="17"/>
      <c r="R14" s="17"/>
      <c r="V14" s="16"/>
      <c r="W14" s="16"/>
      <c r="X14" s="16"/>
      <c r="Y14" s="6"/>
      <c r="Z14" s="6"/>
      <c r="AA14" s="6"/>
      <c r="AB14" s="6"/>
    </row>
    <row r="15" spans="1:34" x14ac:dyDescent="0.25">
      <c r="B15" s="111"/>
      <c r="C15" s="75"/>
      <c r="D15" s="75"/>
      <c r="E15" s="75"/>
      <c r="F15" s="75"/>
      <c r="G15" s="112"/>
      <c r="H15" s="75"/>
      <c r="I15" s="75"/>
      <c r="J15" s="113"/>
      <c r="P15"/>
      <c r="Q15" s="17"/>
      <c r="R15" s="17"/>
      <c r="V15" s="16"/>
      <c r="W15" s="16"/>
      <c r="X15" s="16"/>
      <c r="Y15" s="6"/>
      <c r="Z15" s="6"/>
      <c r="AA15" s="6"/>
      <c r="AB15" s="6"/>
    </row>
    <row r="16" spans="1:34" x14ac:dyDescent="0.25">
      <c r="B16" s="111"/>
      <c r="C16" s="75"/>
      <c r="D16" s="75"/>
      <c r="E16" s="75"/>
      <c r="F16" s="75"/>
      <c r="G16" s="112"/>
      <c r="H16" s="75"/>
      <c r="I16" s="75"/>
      <c r="J16" s="113"/>
      <c r="P16"/>
      <c r="Q16" s="17"/>
      <c r="R16" s="17"/>
      <c r="V16" s="16"/>
      <c r="W16" s="16"/>
      <c r="X16" s="16"/>
      <c r="Y16" s="6"/>
      <c r="Z16" s="6"/>
      <c r="AA16" s="6"/>
      <c r="AB16" s="6"/>
    </row>
    <row r="17" spans="2:28" x14ac:dyDescent="0.25">
      <c r="B17" s="111"/>
      <c r="C17" s="75"/>
      <c r="D17" s="75"/>
      <c r="E17" s="75"/>
      <c r="F17" s="75"/>
      <c r="G17" s="112"/>
      <c r="H17" s="75"/>
      <c r="I17" s="75"/>
      <c r="J17" s="113"/>
      <c r="P17"/>
      <c r="Q17" s="17"/>
      <c r="R17" s="17"/>
      <c r="V17" s="16"/>
      <c r="W17" s="16"/>
      <c r="X17" s="16"/>
      <c r="Y17" s="6"/>
      <c r="Z17" s="6"/>
      <c r="AA17" s="6"/>
      <c r="AB17" s="6"/>
    </row>
    <row r="18" spans="2:28" x14ac:dyDescent="0.25">
      <c r="B18" s="111"/>
      <c r="C18" s="75"/>
      <c r="D18" s="75"/>
      <c r="E18" s="75"/>
      <c r="F18" s="75"/>
      <c r="G18" s="112"/>
      <c r="H18" s="75"/>
      <c r="I18" s="75"/>
      <c r="J18" s="113"/>
      <c r="P18"/>
      <c r="Q18" s="17"/>
      <c r="R18" s="17"/>
      <c r="V18" s="16"/>
      <c r="W18" s="16"/>
      <c r="X18" s="16"/>
      <c r="Y18" s="6"/>
      <c r="Z18" s="6"/>
      <c r="AA18" s="6"/>
      <c r="AB18" s="6"/>
    </row>
    <row r="19" spans="2:28" x14ac:dyDescent="0.25">
      <c r="B19" s="111"/>
      <c r="C19" s="75"/>
      <c r="D19" s="75"/>
      <c r="E19" s="75"/>
      <c r="F19" s="75"/>
      <c r="G19" s="112"/>
      <c r="H19" s="75"/>
      <c r="I19" s="75"/>
      <c r="J19" s="113"/>
      <c r="P19"/>
      <c r="Q19" s="17"/>
      <c r="R19" s="17"/>
      <c r="S19" s="17"/>
      <c r="T19" s="17"/>
      <c r="U19" s="17"/>
      <c r="V19" s="16"/>
      <c r="W19" s="16"/>
      <c r="X19" s="16"/>
      <c r="Y19" s="6"/>
      <c r="Z19" s="6"/>
      <c r="AA19" s="6"/>
      <c r="AB19" s="6"/>
    </row>
    <row r="20" spans="2:28" x14ac:dyDescent="0.25">
      <c r="B20" s="111"/>
      <c r="C20" s="75"/>
      <c r="D20" s="75"/>
      <c r="E20" s="75"/>
      <c r="F20" s="75"/>
      <c r="G20" s="112"/>
      <c r="H20" s="75"/>
      <c r="I20" s="75"/>
      <c r="J20" s="113"/>
      <c r="P20"/>
      <c r="Q20" s="17"/>
      <c r="R20" s="17"/>
      <c r="S20" s="17"/>
      <c r="T20" s="17"/>
      <c r="U20" s="17"/>
      <c r="V20" s="16"/>
      <c r="W20" s="16"/>
      <c r="X20" s="16"/>
      <c r="Y20" s="6"/>
      <c r="Z20" s="6"/>
      <c r="AA20" s="6"/>
      <c r="AB20" s="6"/>
    </row>
    <row r="21" spans="2:28" x14ac:dyDescent="0.25">
      <c r="B21" s="111"/>
      <c r="C21" s="75"/>
      <c r="D21" s="75"/>
      <c r="E21" s="75"/>
      <c r="F21" s="75"/>
      <c r="G21" s="112"/>
      <c r="H21" s="75"/>
      <c r="I21" s="75"/>
      <c r="J21" s="113"/>
      <c r="P21"/>
      <c r="Q21" s="17"/>
      <c r="R21" s="17"/>
      <c r="S21" s="17"/>
      <c r="T21" s="17"/>
      <c r="U21" s="17"/>
      <c r="V21" s="17"/>
      <c r="W21" s="17"/>
      <c r="X21" s="17"/>
      <c r="Y21"/>
      <c r="Z21" s="6"/>
      <c r="AA21" s="6"/>
      <c r="AB21" s="6"/>
    </row>
    <row r="22" spans="2:28" x14ac:dyDescent="0.25">
      <c r="B22" s="111"/>
      <c r="C22" s="75"/>
      <c r="D22" s="75"/>
      <c r="E22" s="75"/>
      <c r="F22" s="75"/>
      <c r="G22" s="112"/>
      <c r="H22" s="75"/>
      <c r="I22" s="75"/>
      <c r="J22" s="113"/>
      <c r="P22"/>
      <c r="V22" s="17"/>
      <c r="W22" s="17"/>
      <c r="X22" s="17"/>
      <c r="Y22"/>
      <c r="Z22" s="6"/>
      <c r="AA22" s="6"/>
      <c r="AB22" s="6"/>
    </row>
    <row r="23" spans="2:28" s="2" customFormat="1" ht="51" customHeight="1" x14ac:dyDescent="0.25">
      <c r="B23" s="111"/>
      <c r="C23" s="75"/>
      <c r="D23" s="75"/>
      <c r="E23" s="75"/>
      <c r="F23" s="75"/>
      <c r="G23" s="112"/>
      <c r="H23" s="75"/>
      <c r="I23" s="75"/>
      <c r="J23" s="113"/>
      <c r="K23"/>
      <c r="L23"/>
      <c r="M23" s="1"/>
      <c r="N23"/>
      <c r="O23"/>
      <c r="P23"/>
      <c r="Q23" s="18" t="s">
        <v>4</v>
      </c>
      <c r="R23" s="19" t="s">
        <v>26</v>
      </c>
      <c r="S23" s="20" t="s">
        <v>27</v>
      </c>
      <c r="T23" s="20" t="s">
        <v>28</v>
      </c>
      <c r="U23" s="21" t="s">
        <v>7</v>
      </c>
      <c r="V23" s="22"/>
      <c r="W23" s="17"/>
      <c r="X23" s="23"/>
      <c r="Y23"/>
      <c r="Z23" s="6"/>
      <c r="AA23" s="6"/>
      <c r="AB23" s="6"/>
    </row>
    <row r="24" spans="2:28" s="2" customFormat="1" x14ac:dyDescent="0.25">
      <c r="B24" s="111"/>
      <c r="C24" s="75"/>
      <c r="D24" s="75"/>
      <c r="E24" s="75"/>
      <c r="F24" s="75"/>
      <c r="G24" s="112"/>
      <c r="H24" s="75"/>
      <c r="I24" s="75"/>
      <c r="J24" s="113"/>
      <c r="K24"/>
      <c r="L24"/>
      <c r="M24" s="1"/>
      <c r="N24"/>
      <c r="O24"/>
      <c r="P24"/>
      <c r="Q24" s="66">
        <f>B6</f>
        <v>2020</v>
      </c>
      <c r="R24" s="27" t="e">
        <f>D6/C6</f>
        <v>#DIV/0!</v>
      </c>
      <c r="S24" s="27" t="e">
        <f>E6/C6</f>
        <v>#DIV/0!</v>
      </c>
      <c r="T24" s="27" t="e">
        <f>G6/C6</f>
        <v>#DIV/0!</v>
      </c>
      <c r="U24" s="27" t="e">
        <f>I6/C6</f>
        <v>#DIV/0!</v>
      </c>
      <c r="V24" s="17"/>
      <c r="W24" s="17"/>
      <c r="X24" s="17"/>
      <c r="Y24"/>
      <c r="Z24" s="6"/>
      <c r="AA24" s="6"/>
      <c r="AB24" s="6"/>
    </row>
    <row r="25" spans="2:28" s="2" customFormat="1" x14ac:dyDescent="0.25">
      <c r="B25" s="111"/>
      <c r="C25" s="75"/>
      <c r="D25" s="75"/>
      <c r="E25" s="75"/>
      <c r="F25" s="75"/>
      <c r="G25" s="112"/>
      <c r="H25" s="75"/>
      <c r="I25" s="75"/>
      <c r="J25" s="113"/>
      <c r="K25"/>
      <c r="L25"/>
      <c r="M25" s="1"/>
      <c r="N25"/>
      <c r="O25"/>
      <c r="P25"/>
      <c r="Q25" s="66">
        <f t="shared" ref="Q25:Q27" si="1">B7</f>
        <v>2021</v>
      </c>
      <c r="R25" s="27" t="e">
        <f>D7/C7</f>
        <v>#DIV/0!</v>
      </c>
      <c r="S25" s="27" t="e">
        <f>E7/C7</f>
        <v>#DIV/0!</v>
      </c>
      <c r="T25" s="27" t="e">
        <f>G7/C7</f>
        <v>#DIV/0!</v>
      </c>
      <c r="U25" s="27" t="e">
        <f>I7/C7</f>
        <v>#DIV/0!</v>
      </c>
      <c r="V25" s="17"/>
      <c r="W25" s="17"/>
      <c r="X25" s="17"/>
      <c r="Y25"/>
      <c r="Z25" s="6"/>
      <c r="AA25" s="6"/>
      <c r="AB25" s="6"/>
    </row>
    <row r="26" spans="2:28" s="3" customFormat="1" x14ac:dyDescent="0.25">
      <c r="B26" s="111"/>
      <c r="C26" s="75"/>
      <c r="D26" s="75"/>
      <c r="E26" s="75"/>
      <c r="F26" s="75"/>
      <c r="G26" s="75"/>
      <c r="H26" s="75"/>
      <c r="I26" s="75"/>
      <c r="J26" s="114"/>
      <c r="K26"/>
      <c r="L26"/>
      <c r="M26"/>
      <c r="N26"/>
      <c r="O26"/>
      <c r="P26"/>
      <c r="Q26" s="66">
        <f t="shared" si="1"/>
        <v>2022</v>
      </c>
      <c r="R26" s="27" t="e">
        <f>D8/C8</f>
        <v>#DIV/0!</v>
      </c>
      <c r="S26" s="27" t="e">
        <f>E8/C8</f>
        <v>#DIV/0!</v>
      </c>
      <c r="T26" s="27" t="e">
        <f>G8/C8</f>
        <v>#DIV/0!</v>
      </c>
      <c r="U26" s="27" t="e">
        <f>I8/C8</f>
        <v>#DIV/0!</v>
      </c>
      <c r="V26" s="17"/>
      <c r="W26" s="17"/>
      <c r="X26" s="17"/>
      <c r="Y26"/>
      <c r="Z26" s="6"/>
      <c r="AA26" s="16"/>
      <c r="AB26" s="16"/>
    </row>
    <row r="27" spans="2:28" s="3" customFormat="1" x14ac:dyDescent="0.25">
      <c r="B27" s="111"/>
      <c r="C27" s="75"/>
      <c r="D27" s="75"/>
      <c r="E27" s="75"/>
      <c r="F27" s="75"/>
      <c r="G27" s="75"/>
      <c r="H27" s="75"/>
      <c r="I27" s="75"/>
      <c r="J27" s="114"/>
      <c r="K27"/>
      <c r="L27"/>
      <c r="M27"/>
      <c r="N27"/>
      <c r="O27"/>
      <c r="P27"/>
      <c r="Q27" s="66" t="str">
        <f t="shared" si="1"/>
        <v>2023 Estimated Annual Total</v>
      </c>
      <c r="R27" s="27" t="e">
        <f>D9/C9</f>
        <v>#DIV/0!</v>
      </c>
      <c r="S27" s="27" t="e">
        <f>E9/C9</f>
        <v>#DIV/0!</v>
      </c>
      <c r="T27" s="27" t="e">
        <f>G9/C9</f>
        <v>#DIV/0!</v>
      </c>
      <c r="U27" s="27" t="e">
        <f>I9/C9</f>
        <v>#DIV/0!</v>
      </c>
      <c r="V27" s="17"/>
      <c r="W27" s="17"/>
      <c r="X27" s="17"/>
      <c r="Y27"/>
      <c r="Z27" s="6"/>
      <c r="AA27" s="16"/>
      <c r="AB27" s="16"/>
    </row>
    <row r="28" spans="2:28" s="3" customFormat="1" x14ac:dyDescent="0.25">
      <c r="B28" s="111"/>
      <c r="C28" s="75"/>
      <c r="D28" s="75"/>
      <c r="E28" s="75"/>
      <c r="F28" s="75"/>
      <c r="G28" s="75"/>
      <c r="H28" s="75"/>
      <c r="I28" s="75"/>
      <c r="J28" s="114"/>
      <c r="K28"/>
      <c r="L28"/>
      <c r="M28"/>
      <c r="N28"/>
      <c r="O28"/>
      <c r="P28"/>
      <c r="Q28" s="17"/>
      <c r="R28" s="17"/>
      <c r="S28" s="17"/>
      <c r="T28" s="24"/>
      <c r="U28" s="17"/>
      <c r="V28" s="17"/>
      <c r="W28" s="17"/>
      <c r="X28" s="17"/>
      <c r="Y28"/>
      <c r="Z28" s="6"/>
      <c r="AA28" s="16"/>
      <c r="AB28" s="16"/>
    </row>
    <row r="29" spans="2:28" s="39" customFormat="1" ht="30" customHeight="1" x14ac:dyDescent="0.2">
      <c r="B29" s="676"/>
      <c r="C29" s="677"/>
      <c r="D29" s="677"/>
      <c r="E29" s="677"/>
      <c r="F29" s="677"/>
      <c r="G29" s="677"/>
      <c r="H29" s="677"/>
      <c r="I29" s="677"/>
      <c r="J29" s="678"/>
      <c r="K29" s="34"/>
      <c r="L29" s="34"/>
      <c r="M29" s="34"/>
      <c r="N29" s="34"/>
      <c r="O29" s="34"/>
      <c r="P29" s="34"/>
      <c r="Q29" s="35"/>
      <c r="R29" s="36"/>
      <c r="S29" s="36"/>
      <c r="T29" s="36"/>
      <c r="U29" s="35"/>
      <c r="V29" s="35"/>
      <c r="W29" s="35"/>
      <c r="X29" s="35"/>
      <c r="Y29" s="34"/>
      <c r="Z29" s="37"/>
      <c r="AA29" s="38"/>
      <c r="AB29" s="38"/>
    </row>
    <row r="30" spans="2:28" s="3" customFormat="1" x14ac:dyDescent="0.25">
      <c r="B30" s="111"/>
      <c r="C30" s="75"/>
      <c r="D30" s="75"/>
      <c r="E30" s="75"/>
      <c r="F30" s="75"/>
      <c r="G30" s="75"/>
      <c r="H30" s="75"/>
      <c r="I30" s="75"/>
      <c r="J30" s="114"/>
      <c r="K30"/>
      <c r="L30"/>
      <c r="M30"/>
      <c r="N30"/>
      <c r="O30"/>
      <c r="P30"/>
      <c r="Q30" s="17"/>
      <c r="R30" s="25"/>
      <c r="S30" s="25"/>
      <c r="T30" s="25"/>
      <c r="U30" s="17"/>
      <c r="V30" s="17"/>
      <c r="W30" s="17"/>
      <c r="X30" s="17"/>
      <c r="Y30"/>
      <c r="Z30" s="6"/>
      <c r="AA30" s="16"/>
      <c r="AB30" s="16"/>
    </row>
    <row r="31" spans="2:28" s="3" customFormat="1" x14ac:dyDescent="0.25">
      <c r="B31" s="115"/>
      <c r="C31" s="75"/>
      <c r="D31" s="75"/>
      <c r="E31" s="75"/>
      <c r="F31" s="75"/>
      <c r="G31" s="75"/>
      <c r="H31" s="75"/>
      <c r="I31" s="75"/>
      <c r="J31" s="114"/>
      <c r="K31"/>
      <c r="L31"/>
      <c r="M31"/>
      <c r="N31"/>
      <c r="O31"/>
      <c r="P31"/>
      <c r="Q31" s="17"/>
      <c r="R31" s="25"/>
      <c r="S31" s="25"/>
      <c r="T31" s="25"/>
      <c r="U31" s="17"/>
      <c r="V31" s="17"/>
      <c r="W31" s="17"/>
      <c r="X31" s="17"/>
      <c r="Y31"/>
      <c r="Z31" s="6"/>
      <c r="AA31" s="16"/>
      <c r="AB31" s="16"/>
    </row>
    <row r="32" spans="2:28" s="3" customFormat="1" x14ac:dyDescent="0.25">
      <c r="B32" s="115"/>
      <c r="C32" s="75"/>
      <c r="D32" s="75"/>
      <c r="E32" s="75"/>
      <c r="F32" s="75"/>
      <c r="G32" s="75"/>
      <c r="H32" s="75"/>
      <c r="I32" s="75"/>
      <c r="J32" s="114"/>
      <c r="K32"/>
      <c r="L32"/>
      <c r="M32"/>
      <c r="N32"/>
      <c r="O32"/>
      <c r="P32"/>
      <c r="Q32" s="17"/>
      <c r="R32" s="25"/>
      <c r="S32" s="25"/>
      <c r="T32" s="25"/>
      <c r="U32" s="17"/>
      <c r="V32" s="17"/>
      <c r="W32" s="17"/>
      <c r="X32" s="17"/>
      <c r="Y32"/>
      <c r="Z32" s="6"/>
      <c r="AA32" s="16"/>
      <c r="AB32" s="16"/>
    </row>
    <row r="33" spans="2:28" s="3" customFormat="1" ht="39.75" customHeight="1" x14ac:dyDescent="0.25">
      <c r="B33" s="679" t="s">
        <v>97</v>
      </c>
      <c r="C33" s="680"/>
      <c r="D33" s="680"/>
      <c r="E33" s="680"/>
      <c r="F33" s="680"/>
      <c r="G33" s="680"/>
      <c r="H33" s="680"/>
      <c r="I33" s="680"/>
      <c r="J33" s="680"/>
      <c r="K33"/>
      <c r="L33"/>
      <c r="M33"/>
      <c r="N33"/>
      <c r="O33"/>
      <c r="P33"/>
      <c r="Q33" s="17"/>
      <c r="R33" s="25"/>
      <c r="S33" s="25"/>
      <c r="T33" s="25"/>
      <c r="U33" s="17"/>
      <c r="V33" s="17"/>
      <c r="W33" s="17"/>
      <c r="X33" s="17"/>
      <c r="Y33"/>
      <c r="Z33" s="6"/>
      <c r="AA33" s="16"/>
      <c r="AB33" s="16"/>
    </row>
    <row r="34" spans="2:28" s="3" customFormat="1" ht="58.5" customHeight="1" x14ac:dyDescent="0.25">
      <c r="B34"/>
      <c r="C34"/>
      <c r="D34"/>
      <c r="E34"/>
      <c r="F34"/>
      <c r="G34"/>
      <c r="H34"/>
      <c r="I34"/>
      <c r="J34"/>
      <c r="K34"/>
      <c r="L34"/>
      <c r="M34"/>
      <c r="N34"/>
      <c r="O34"/>
      <c r="P34"/>
      <c r="Q34" s="17"/>
      <c r="R34" s="25"/>
      <c r="S34" s="25"/>
      <c r="T34" s="25"/>
      <c r="U34" s="17"/>
      <c r="V34" s="17"/>
      <c r="W34" s="17"/>
      <c r="X34" s="17"/>
      <c r="Y34"/>
      <c r="Z34" s="6"/>
      <c r="AA34" s="16"/>
      <c r="AB34" s="16"/>
    </row>
    <row r="35" spans="2:28" s="3" customFormat="1" x14ac:dyDescent="0.25">
      <c r="B35"/>
      <c r="C35"/>
      <c r="D35"/>
      <c r="E35"/>
      <c r="F35"/>
      <c r="G35"/>
      <c r="H35"/>
      <c r="I35"/>
      <c r="J35"/>
      <c r="K35"/>
      <c r="L35"/>
      <c r="M35"/>
      <c r="N35"/>
      <c r="O35"/>
      <c r="P35"/>
      <c r="Q35" s="17"/>
      <c r="R35" s="25"/>
      <c r="S35" s="25"/>
      <c r="T35" s="25"/>
      <c r="U35" s="17"/>
      <c r="V35" s="17"/>
      <c r="W35" s="17"/>
      <c r="X35" s="17"/>
      <c r="Y35"/>
      <c r="Z35" s="6"/>
      <c r="AA35" s="16"/>
      <c r="AB35" s="16"/>
    </row>
    <row r="36" spans="2:28" s="3" customFormat="1" x14ac:dyDescent="0.25">
      <c r="B36"/>
      <c r="C36"/>
      <c r="D36"/>
      <c r="E36"/>
      <c r="F36"/>
      <c r="G36"/>
      <c r="H36"/>
      <c r="I36"/>
      <c r="J36"/>
      <c r="K36"/>
      <c r="L36"/>
      <c r="M36"/>
      <c r="N36"/>
      <c r="O36"/>
      <c r="P36"/>
      <c r="Q36" s="17"/>
      <c r="R36" s="25"/>
      <c r="S36" s="25"/>
      <c r="T36" s="25"/>
      <c r="U36" s="17"/>
      <c r="V36" s="17"/>
      <c r="W36" s="17"/>
      <c r="X36" s="17"/>
      <c r="Y36"/>
      <c r="Z36" s="6"/>
      <c r="AA36" s="16"/>
      <c r="AB36" s="16"/>
    </row>
    <row r="37" spans="2:28" s="3" customFormat="1" x14ac:dyDescent="0.25">
      <c r="B37"/>
      <c r="C37"/>
      <c r="D37"/>
      <c r="E37"/>
      <c r="F37"/>
      <c r="G37" s="1"/>
      <c r="H37"/>
      <c r="I37"/>
      <c r="J37" s="1"/>
      <c r="K37"/>
      <c r="L37"/>
      <c r="M37" s="1"/>
      <c r="N37"/>
      <c r="O37"/>
      <c r="P37"/>
      <c r="Q37" s="17"/>
      <c r="R37" s="25"/>
      <c r="S37" s="25"/>
      <c r="T37" s="25"/>
      <c r="U37" s="17"/>
      <c r="V37" s="17"/>
      <c r="W37" s="17"/>
      <c r="X37" s="17"/>
      <c r="Y37"/>
      <c r="Z37" s="6"/>
      <c r="AA37" s="16"/>
      <c r="AB37" s="16"/>
    </row>
    <row r="38" spans="2:28" s="3" customFormat="1" x14ac:dyDescent="0.25">
      <c r="B38"/>
      <c r="C38"/>
      <c r="D38"/>
      <c r="E38"/>
      <c r="F38"/>
      <c r="G38" s="1"/>
      <c r="H38"/>
      <c r="I38"/>
      <c r="J38" s="1"/>
      <c r="K38"/>
      <c r="L38"/>
      <c r="M38" s="1"/>
      <c r="N38"/>
      <c r="O38"/>
      <c r="P38"/>
      <c r="Q38" s="17"/>
      <c r="R38" s="25"/>
      <c r="S38" s="25"/>
      <c r="T38" s="25"/>
      <c r="U38" s="17"/>
      <c r="V38" s="17"/>
      <c r="W38" s="17"/>
      <c r="X38" s="17"/>
      <c r="Y38"/>
      <c r="Z38" s="6"/>
      <c r="AA38" s="16"/>
      <c r="AB38" s="16"/>
    </row>
    <row r="39" spans="2:28" s="3" customFormat="1" x14ac:dyDescent="0.25">
      <c r="B39"/>
      <c r="C39"/>
      <c r="D39"/>
      <c r="E39"/>
      <c r="F39"/>
      <c r="G39" s="1"/>
      <c r="H39"/>
      <c r="I39"/>
      <c r="J39" s="1"/>
      <c r="K39"/>
      <c r="L39"/>
      <c r="M39" s="1"/>
      <c r="N39"/>
      <c r="O39"/>
      <c r="P39"/>
      <c r="Q39" s="17"/>
      <c r="R39" s="17"/>
      <c r="S39" s="17"/>
      <c r="T39" s="17"/>
      <c r="U39" s="17"/>
      <c r="V39" s="17"/>
      <c r="W39" s="17"/>
      <c r="X39" s="17"/>
      <c r="Y39"/>
      <c r="Z39" s="6"/>
      <c r="AA39" s="16"/>
      <c r="AB39" s="16"/>
    </row>
    <row r="40" spans="2:28" x14ac:dyDescent="0.25">
      <c r="P40"/>
      <c r="Q40" s="17"/>
      <c r="R40" s="17"/>
      <c r="S40" s="17"/>
      <c r="T40" s="17"/>
      <c r="U40" s="17"/>
      <c r="V40" s="17"/>
      <c r="W40" s="17"/>
      <c r="X40" s="17"/>
      <c r="Y40"/>
      <c r="Z40" s="6"/>
      <c r="AA40" s="6"/>
      <c r="AB40" s="6"/>
    </row>
    <row r="41" spans="2:28" x14ac:dyDescent="0.25">
      <c r="M41"/>
      <c r="P41"/>
      <c r="Q41" s="17"/>
      <c r="R41" s="17"/>
      <c r="S41" s="17"/>
      <c r="T41" s="17"/>
      <c r="U41" s="17"/>
      <c r="V41" s="17"/>
      <c r="W41" s="17"/>
      <c r="X41" s="17"/>
      <c r="Y41"/>
      <c r="Z41" s="6"/>
      <c r="AA41" s="6"/>
      <c r="AB41" s="6"/>
    </row>
    <row r="42" spans="2:28" x14ac:dyDescent="0.25">
      <c r="M42"/>
      <c r="P42"/>
      <c r="Q42" s="17"/>
      <c r="R42" s="17"/>
      <c r="S42" s="17"/>
      <c r="T42" s="17"/>
      <c r="U42" s="17"/>
      <c r="V42" s="17"/>
      <c r="W42" s="17"/>
      <c r="X42" s="17"/>
      <c r="Y42"/>
      <c r="Z42" s="6"/>
      <c r="AA42" s="6"/>
      <c r="AB42" s="6"/>
    </row>
    <row r="43" spans="2:28" x14ac:dyDescent="0.25">
      <c r="P43"/>
      <c r="Q43" s="17"/>
      <c r="R43" s="17"/>
      <c r="S43" s="17"/>
      <c r="T43" s="17"/>
      <c r="U43" s="17"/>
      <c r="V43" s="17"/>
      <c r="W43" s="17"/>
      <c r="X43" s="17"/>
      <c r="Y43"/>
      <c r="Z43" s="6"/>
      <c r="AA43" s="6"/>
      <c r="AB43" s="6"/>
    </row>
    <row r="44" spans="2:28" x14ac:dyDescent="0.25">
      <c r="N44" s="6"/>
      <c r="P44"/>
      <c r="Q44" s="17"/>
      <c r="R44" s="17"/>
      <c r="S44" s="17"/>
      <c r="T44" s="17"/>
      <c r="U44" s="17"/>
      <c r="V44" s="17"/>
      <c r="W44" s="17"/>
      <c r="X44" s="17"/>
      <c r="Y44"/>
      <c r="Z44" s="6"/>
      <c r="AA44" s="6"/>
      <c r="AB44" s="6"/>
    </row>
    <row r="45" spans="2:28" x14ac:dyDescent="0.25">
      <c r="N45" s="6"/>
      <c r="P45"/>
      <c r="Q45" s="17"/>
      <c r="R45" s="17"/>
      <c r="S45" s="17"/>
      <c r="T45" s="17"/>
      <c r="U45" s="17"/>
      <c r="V45" s="17"/>
      <c r="W45" s="17"/>
      <c r="X45" s="17"/>
      <c r="Y45"/>
      <c r="Z45" s="6"/>
      <c r="AA45" s="6"/>
      <c r="AB45" s="6"/>
    </row>
    <row r="46" spans="2:28" x14ac:dyDescent="0.25">
      <c r="N46" s="6"/>
      <c r="P46"/>
      <c r="Q46" s="17"/>
      <c r="R46" s="17"/>
      <c r="S46" s="17"/>
      <c r="T46" s="17"/>
      <c r="U46" s="17"/>
      <c r="V46" s="17"/>
      <c r="W46" s="17"/>
      <c r="X46" s="17"/>
      <c r="Y46"/>
      <c r="Z46" s="6"/>
      <c r="AA46" s="6"/>
      <c r="AB46" s="6"/>
    </row>
    <row r="47" spans="2:28" x14ac:dyDescent="0.25">
      <c r="N47" s="6"/>
      <c r="P47"/>
      <c r="Q47" s="17"/>
      <c r="R47" s="17"/>
      <c r="S47" s="17"/>
      <c r="T47" s="17"/>
      <c r="U47" s="17"/>
      <c r="V47" s="17"/>
      <c r="W47" s="17"/>
      <c r="X47" s="17"/>
      <c r="Y47"/>
      <c r="Z47" s="6"/>
      <c r="AA47" s="6"/>
      <c r="AB47" s="6"/>
    </row>
    <row r="48" spans="2:28" x14ac:dyDescent="0.25">
      <c r="N48" s="6"/>
      <c r="P48"/>
      <c r="Q48" s="17"/>
      <c r="R48" s="17"/>
      <c r="S48" s="17"/>
      <c r="T48" s="17"/>
      <c r="U48" s="17"/>
      <c r="V48" s="17"/>
      <c r="W48" s="17"/>
      <c r="X48" s="17"/>
      <c r="Y48"/>
      <c r="Z48" s="6"/>
      <c r="AA48" s="6"/>
      <c r="AB48" s="6"/>
    </row>
    <row r="49" spans="2:28" x14ac:dyDescent="0.25">
      <c r="N49" s="6"/>
      <c r="P49"/>
      <c r="Q49" s="17"/>
      <c r="R49" s="17"/>
      <c r="S49" s="17"/>
      <c r="T49" s="17"/>
      <c r="U49" s="17"/>
      <c r="V49" s="17"/>
      <c r="W49" s="17"/>
      <c r="X49" s="17"/>
      <c r="Y49"/>
      <c r="Z49" s="6"/>
      <c r="AA49" s="6"/>
      <c r="AB49" s="6"/>
    </row>
    <row r="50" spans="2:28" x14ac:dyDescent="0.25">
      <c r="N50" s="6"/>
      <c r="P50"/>
      <c r="Q50" s="17"/>
      <c r="R50" s="17"/>
      <c r="S50" s="17"/>
      <c r="T50" s="17"/>
      <c r="U50" s="17"/>
      <c r="V50" s="17"/>
      <c r="W50" s="17"/>
      <c r="X50" s="17"/>
      <c r="Y50"/>
      <c r="Z50" s="6"/>
      <c r="AA50" s="6"/>
      <c r="AB50" s="6"/>
    </row>
    <row r="51" spans="2:28" x14ac:dyDescent="0.25">
      <c r="N51" s="6"/>
      <c r="O51" s="6"/>
      <c r="P51" s="6"/>
      <c r="Q51" s="17"/>
      <c r="V51" s="16"/>
      <c r="W51" s="16"/>
      <c r="X51" s="16"/>
      <c r="Y51" s="6"/>
      <c r="Z51" s="6"/>
      <c r="AA51" s="6"/>
      <c r="AB51" s="6"/>
    </row>
    <row r="52" spans="2:28" x14ac:dyDescent="0.25">
      <c r="N52" s="6"/>
      <c r="O52" s="6"/>
      <c r="P52" s="6"/>
      <c r="V52" s="16"/>
      <c r="W52" s="16"/>
      <c r="X52" s="16"/>
      <c r="Y52" s="6"/>
      <c r="Z52" s="6"/>
      <c r="AA52" s="6"/>
      <c r="AB52" s="6"/>
    </row>
    <row r="53" spans="2:28" x14ac:dyDescent="0.25">
      <c r="N53" s="6"/>
      <c r="O53" s="6"/>
      <c r="P53" s="6"/>
      <c r="V53" s="16"/>
      <c r="W53" s="16"/>
      <c r="X53" s="16"/>
      <c r="Y53" s="6"/>
      <c r="Z53" s="6"/>
      <c r="AA53" s="6"/>
      <c r="AB53" s="6"/>
    </row>
    <row r="54" spans="2:28" x14ac:dyDescent="0.25">
      <c r="N54" s="6"/>
      <c r="O54" s="6"/>
      <c r="P54" s="6"/>
      <c r="V54" s="16"/>
      <c r="W54" s="16"/>
      <c r="X54" s="16"/>
      <c r="Y54" s="6"/>
      <c r="Z54" s="6"/>
      <c r="AA54" s="6"/>
      <c r="AB54" s="6"/>
    </row>
    <row r="55" spans="2:28" x14ac:dyDescent="0.25">
      <c r="B55" s="675"/>
      <c r="C55" s="675"/>
      <c r="D55" s="675"/>
      <c r="E55" s="675"/>
      <c r="F55" s="675"/>
      <c r="G55" s="675"/>
      <c r="H55" s="675"/>
      <c r="I55" s="675"/>
      <c r="J55" s="675"/>
      <c r="M55"/>
      <c r="N55" s="6"/>
      <c r="O55" s="6"/>
      <c r="P55" s="6"/>
      <c r="V55" s="16"/>
      <c r="W55" s="16"/>
      <c r="X55" s="16"/>
      <c r="Y55" s="6"/>
      <c r="Z55" s="6"/>
      <c r="AA55" s="6"/>
      <c r="AB55" s="6"/>
    </row>
    <row r="56" spans="2:28" x14ac:dyDescent="0.25">
      <c r="N56" s="6"/>
      <c r="O56" s="6"/>
      <c r="P56" s="6"/>
      <c r="V56" s="16"/>
      <c r="W56" s="16"/>
      <c r="X56" s="16"/>
      <c r="Y56" s="6"/>
      <c r="Z56" s="6"/>
      <c r="AA56" s="6"/>
      <c r="AB56" s="6"/>
    </row>
    <row r="57" spans="2:28" x14ac:dyDescent="0.25">
      <c r="N57" s="6"/>
      <c r="O57" s="6"/>
      <c r="P57" s="6"/>
      <c r="V57" s="16"/>
      <c r="W57" s="16"/>
      <c r="X57" s="16"/>
      <c r="Y57" s="6"/>
      <c r="Z57" s="6"/>
      <c r="AA57" s="6"/>
      <c r="AB57" s="6"/>
    </row>
    <row r="58" spans="2:28" x14ac:dyDescent="0.25">
      <c r="N58" s="6"/>
      <c r="O58" s="6"/>
      <c r="P58" s="6"/>
      <c r="V58" s="16"/>
      <c r="W58" s="16"/>
      <c r="X58" s="16"/>
      <c r="Y58" s="6"/>
      <c r="Z58" s="6"/>
      <c r="AA58" s="6"/>
      <c r="AB58" s="6"/>
    </row>
    <row r="59" spans="2:28" x14ac:dyDescent="0.25">
      <c r="N59" s="6"/>
      <c r="O59" s="6"/>
      <c r="P59" s="6"/>
      <c r="V59" s="16"/>
      <c r="W59" s="16"/>
      <c r="X59" s="16"/>
      <c r="Y59" s="6"/>
      <c r="Z59" s="6"/>
      <c r="AA59" s="6"/>
      <c r="AB59" s="6"/>
    </row>
    <row r="60" spans="2:28" x14ac:dyDescent="0.25">
      <c r="N60" s="6"/>
      <c r="O60" s="6"/>
      <c r="P60" s="6"/>
      <c r="V60" s="16"/>
      <c r="W60" s="16"/>
      <c r="X60" s="16"/>
      <c r="Y60" s="6"/>
      <c r="Z60" s="6"/>
      <c r="AA60" s="6"/>
      <c r="AB60" s="6"/>
    </row>
    <row r="61" spans="2:28" x14ac:dyDescent="0.25">
      <c r="N61" s="6"/>
      <c r="O61" s="6"/>
      <c r="P61" s="6"/>
      <c r="V61" s="16"/>
      <c r="W61" s="16"/>
      <c r="X61" s="16"/>
      <c r="Y61" s="6"/>
      <c r="Z61" s="6"/>
      <c r="AA61" s="6"/>
      <c r="AB61" s="6"/>
    </row>
    <row r="62" spans="2:28" x14ac:dyDescent="0.25">
      <c r="N62" s="6"/>
      <c r="O62" s="6"/>
      <c r="P62" s="6"/>
      <c r="V62" s="16"/>
      <c r="W62" s="16"/>
      <c r="X62" s="16"/>
      <c r="Y62" s="6"/>
      <c r="Z62" s="6"/>
      <c r="AA62" s="6"/>
      <c r="AB62" s="6"/>
    </row>
    <row r="63" spans="2:28" x14ac:dyDescent="0.25">
      <c r="N63" s="6"/>
      <c r="O63" s="6"/>
      <c r="P63" s="6"/>
      <c r="V63" s="16"/>
      <c r="W63" s="16"/>
      <c r="X63" s="16"/>
      <c r="Y63" s="6"/>
      <c r="Z63" s="6"/>
      <c r="AA63" s="6"/>
      <c r="AB63" s="6"/>
    </row>
    <row r="64" spans="2:28" x14ac:dyDescent="0.25">
      <c r="N64" s="6"/>
      <c r="O64" s="6"/>
      <c r="P64" s="6"/>
      <c r="V64" s="16"/>
      <c r="W64" s="16"/>
      <c r="X64" s="16"/>
      <c r="Y64" s="6"/>
      <c r="Z64" s="6"/>
      <c r="AA64" s="6"/>
      <c r="AB64" s="6"/>
    </row>
    <row r="65" spans="14:28" x14ac:dyDescent="0.25">
      <c r="N65" s="6"/>
      <c r="O65" s="6"/>
      <c r="P65" s="6"/>
      <c r="V65" s="16"/>
      <c r="W65" s="16"/>
      <c r="X65" s="16"/>
      <c r="Y65" s="6"/>
      <c r="Z65" s="6"/>
      <c r="AA65" s="6"/>
      <c r="AB65" s="6"/>
    </row>
    <row r="66" spans="14:28" x14ac:dyDescent="0.25">
      <c r="N66" s="6"/>
      <c r="O66" s="6"/>
      <c r="P66" s="6"/>
      <c r="V66" s="16"/>
      <c r="W66" s="16"/>
      <c r="X66" s="16"/>
      <c r="Y66" s="6"/>
      <c r="Z66" s="6"/>
      <c r="AA66" s="6"/>
      <c r="AB66" s="6"/>
    </row>
    <row r="67" spans="14:28" x14ac:dyDescent="0.25">
      <c r="N67" s="6"/>
      <c r="O67" s="6"/>
      <c r="P67" s="6"/>
      <c r="V67" s="16"/>
      <c r="W67" s="16"/>
      <c r="X67" s="16"/>
      <c r="Y67" s="6"/>
      <c r="Z67" s="6"/>
      <c r="AA67" s="6"/>
      <c r="AB67" s="6"/>
    </row>
    <row r="68" spans="14:28" x14ac:dyDescent="0.25">
      <c r="N68" s="6"/>
      <c r="O68" s="6"/>
      <c r="P68" s="6"/>
      <c r="V68" s="16"/>
      <c r="W68" s="16"/>
      <c r="X68" s="16"/>
      <c r="Y68" s="6"/>
      <c r="Z68" s="6"/>
      <c r="AA68" s="6"/>
      <c r="AB68" s="6"/>
    </row>
    <row r="69" spans="14:28" x14ac:dyDescent="0.25">
      <c r="N69" s="6"/>
      <c r="O69" s="6"/>
      <c r="P69" s="6"/>
      <c r="V69" s="16"/>
      <c r="W69" s="16"/>
      <c r="X69" s="16"/>
      <c r="Y69" s="6"/>
      <c r="Z69" s="6"/>
      <c r="AA69" s="6"/>
      <c r="AB69" s="6"/>
    </row>
    <row r="70" spans="14:28" x14ac:dyDescent="0.25">
      <c r="N70" s="6"/>
      <c r="O70" s="6"/>
      <c r="P70" s="6"/>
      <c r="V70" s="16"/>
      <c r="W70" s="16"/>
      <c r="X70" s="16"/>
      <c r="Y70" s="6"/>
      <c r="Z70" s="6"/>
      <c r="AA70" s="6"/>
      <c r="AB70" s="6"/>
    </row>
    <row r="71" spans="14:28" x14ac:dyDescent="0.25">
      <c r="N71" s="6"/>
      <c r="O71" s="6"/>
      <c r="P71" s="6"/>
      <c r="V71" s="16"/>
      <c r="W71" s="16"/>
      <c r="X71" s="16"/>
      <c r="Y71" s="6"/>
      <c r="Z71" s="6"/>
      <c r="AA71" s="6"/>
      <c r="AB71" s="6"/>
    </row>
    <row r="72" spans="14:28" x14ac:dyDescent="0.25">
      <c r="N72" s="6"/>
      <c r="O72" s="6"/>
      <c r="P72" s="6"/>
      <c r="V72" s="16"/>
      <c r="W72" s="16"/>
      <c r="X72" s="16"/>
      <c r="Y72" s="6"/>
      <c r="Z72" s="6"/>
      <c r="AA72" s="6"/>
      <c r="AB72" s="6"/>
    </row>
    <row r="73" spans="14:28" x14ac:dyDescent="0.25">
      <c r="N73" s="6"/>
      <c r="O73" s="6"/>
      <c r="P73" s="6"/>
      <c r="V73" s="16"/>
      <c r="W73" s="16"/>
      <c r="X73" s="16"/>
      <c r="Y73" s="6"/>
      <c r="Z73" s="6"/>
      <c r="AA73" s="6"/>
      <c r="AB73" s="6"/>
    </row>
    <row r="74" spans="14:28" x14ac:dyDescent="0.25">
      <c r="N74" s="6"/>
      <c r="O74" s="6"/>
      <c r="P74" s="6"/>
      <c r="V74" s="16"/>
      <c r="W74" s="16"/>
      <c r="X74" s="16"/>
      <c r="Y74" s="6"/>
      <c r="Z74" s="6"/>
      <c r="AA74" s="6"/>
      <c r="AB74" s="6"/>
    </row>
    <row r="75" spans="14:28" x14ac:dyDescent="0.25">
      <c r="N75" s="6"/>
      <c r="O75" s="6"/>
      <c r="P75" s="6"/>
      <c r="V75" s="16"/>
      <c r="W75" s="16"/>
      <c r="X75" s="16"/>
      <c r="Y75" s="6"/>
      <c r="Z75" s="6"/>
      <c r="AA75" s="6"/>
      <c r="AB75" s="6"/>
    </row>
    <row r="76" spans="14:28" x14ac:dyDescent="0.25">
      <c r="N76" s="6"/>
      <c r="O76" s="6"/>
      <c r="P76" s="6"/>
      <c r="V76" s="16"/>
      <c r="W76" s="16"/>
      <c r="X76" s="16"/>
      <c r="Y76" s="6"/>
      <c r="Z76" s="6"/>
      <c r="AA76" s="6"/>
      <c r="AB76" s="6"/>
    </row>
    <row r="77" spans="14:28" x14ac:dyDescent="0.25">
      <c r="N77" s="6"/>
      <c r="O77" s="6"/>
      <c r="P77" s="6"/>
      <c r="V77" s="16"/>
      <c r="W77" s="16"/>
      <c r="X77" s="16"/>
      <c r="Y77" s="6"/>
      <c r="Z77" s="6"/>
      <c r="AA77" s="6"/>
      <c r="AB77" s="6"/>
    </row>
    <row r="78" spans="14:28" x14ac:dyDescent="0.25">
      <c r="N78" s="6"/>
      <c r="O78" s="6"/>
      <c r="P78" s="6"/>
      <c r="V78" s="16"/>
      <c r="W78" s="16"/>
      <c r="X78" s="16"/>
      <c r="Y78" s="6"/>
      <c r="Z78" s="6"/>
      <c r="AA78" s="6"/>
      <c r="AB78" s="6"/>
    </row>
    <row r="79" spans="14:28" x14ac:dyDescent="0.25">
      <c r="N79" s="6"/>
      <c r="O79" s="6"/>
      <c r="P79" s="6"/>
      <c r="V79" s="16"/>
      <c r="W79" s="16"/>
      <c r="X79" s="16"/>
      <c r="Y79" s="6"/>
      <c r="Z79" s="6"/>
      <c r="AA79" s="6"/>
      <c r="AB79" s="6"/>
    </row>
    <row r="80" spans="14:28" x14ac:dyDescent="0.25">
      <c r="N80" s="6"/>
      <c r="O80" s="6"/>
      <c r="P80" s="6"/>
      <c r="V80" s="16"/>
      <c r="W80" s="16"/>
      <c r="X80" s="16"/>
      <c r="Y80" s="6"/>
      <c r="Z80" s="6"/>
      <c r="AA80" s="6"/>
      <c r="AB80" s="6"/>
    </row>
    <row r="81" spans="14:28" x14ac:dyDescent="0.25">
      <c r="N81" s="6"/>
      <c r="O81" s="6"/>
      <c r="P81" s="6"/>
      <c r="V81" s="16"/>
      <c r="W81" s="16"/>
      <c r="X81" s="16"/>
      <c r="Y81" s="6"/>
      <c r="Z81" s="6"/>
      <c r="AA81" s="6"/>
      <c r="AB81" s="6"/>
    </row>
    <row r="82" spans="14:28" x14ac:dyDescent="0.25">
      <c r="N82" s="6"/>
      <c r="O82" s="6"/>
      <c r="P82" s="6"/>
      <c r="V82" s="16"/>
      <c r="W82" s="16"/>
      <c r="X82" s="16"/>
      <c r="Y82" s="6"/>
      <c r="Z82" s="6"/>
      <c r="AA82" s="6"/>
      <c r="AB82" s="6"/>
    </row>
    <row r="83" spans="14:28" x14ac:dyDescent="0.25">
      <c r="N83" s="6"/>
      <c r="O83" s="6"/>
      <c r="P83" s="6"/>
      <c r="V83" s="16"/>
      <c r="W83" s="16"/>
      <c r="X83" s="16"/>
      <c r="Y83" s="6"/>
      <c r="Z83" s="6"/>
      <c r="AA83" s="6"/>
      <c r="AB83" s="6"/>
    </row>
    <row r="84" spans="14:28" x14ac:dyDescent="0.25">
      <c r="N84" s="6"/>
      <c r="O84" s="6"/>
      <c r="P84" s="6"/>
      <c r="V84" s="16"/>
      <c r="W84" s="16"/>
      <c r="X84" s="16"/>
      <c r="Y84" s="6"/>
      <c r="Z84" s="6"/>
      <c r="AA84" s="6"/>
      <c r="AB84" s="6"/>
    </row>
    <row r="85" spans="14:28" x14ac:dyDescent="0.25">
      <c r="N85" s="6"/>
      <c r="O85" s="6"/>
      <c r="P85" s="6"/>
      <c r="V85" s="16"/>
      <c r="W85" s="16"/>
      <c r="X85" s="16"/>
      <c r="Y85" s="6"/>
      <c r="Z85" s="6"/>
      <c r="AA85" s="6"/>
      <c r="AB85" s="6"/>
    </row>
    <row r="86" spans="14:28" x14ac:dyDescent="0.25">
      <c r="N86" s="6"/>
      <c r="O86" s="6"/>
      <c r="P86" s="6"/>
      <c r="V86" s="16"/>
      <c r="W86" s="16"/>
      <c r="X86" s="16"/>
      <c r="Y86" s="6"/>
      <c r="Z86" s="6"/>
      <c r="AA86" s="6"/>
      <c r="AB86" s="6"/>
    </row>
    <row r="87" spans="14:28" x14ac:dyDescent="0.25">
      <c r="N87" s="6"/>
      <c r="O87" s="6"/>
      <c r="P87" s="6"/>
      <c r="V87" s="16"/>
      <c r="W87" s="16"/>
      <c r="X87" s="16"/>
      <c r="Y87" s="6"/>
      <c r="Z87" s="6"/>
      <c r="AA87" s="6"/>
      <c r="AB87" s="6"/>
    </row>
    <row r="88" spans="14:28" x14ac:dyDescent="0.25">
      <c r="N88" s="6"/>
      <c r="O88" s="6"/>
      <c r="P88" s="6"/>
      <c r="V88" s="16"/>
      <c r="W88" s="16"/>
      <c r="X88" s="16"/>
      <c r="Y88" s="6"/>
      <c r="Z88" s="6"/>
      <c r="AA88" s="6"/>
      <c r="AB88" s="6"/>
    </row>
    <row r="89" spans="14:28" x14ac:dyDescent="0.25">
      <c r="N89" s="6"/>
      <c r="O89" s="6"/>
      <c r="P89" s="6"/>
      <c r="V89" s="16"/>
      <c r="W89" s="16"/>
      <c r="X89" s="16"/>
      <c r="Y89" s="6"/>
      <c r="Z89" s="6"/>
      <c r="AA89" s="6"/>
      <c r="AB89" s="6"/>
    </row>
    <row r="90" spans="14:28" x14ac:dyDescent="0.25">
      <c r="N90" s="6"/>
      <c r="O90" s="6"/>
      <c r="P90" s="6"/>
      <c r="V90" s="16"/>
      <c r="W90" s="16"/>
      <c r="X90" s="16"/>
      <c r="Y90" s="6"/>
      <c r="Z90" s="6"/>
      <c r="AA90" s="6"/>
      <c r="AB90" s="6"/>
    </row>
    <row r="91" spans="14:28" x14ac:dyDescent="0.25">
      <c r="N91" s="6"/>
      <c r="O91" s="6"/>
      <c r="P91" s="6"/>
      <c r="V91" s="16"/>
      <c r="W91" s="16"/>
      <c r="X91" s="16"/>
      <c r="Y91" s="6"/>
      <c r="Z91" s="6"/>
      <c r="AA91" s="6"/>
      <c r="AB91" s="6"/>
    </row>
    <row r="92" spans="14:28" x14ac:dyDescent="0.25">
      <c r="N92" s="6"/>
      <c r="O92" s="6"/>
      <c r="P92" s="6"/>
      <c r="V92" s="16"/>
      <c r="W92" s="16"/>
      <c r="X92" s="16"/>
      <c r="Y92" s="6"/>
      <c r="Z92" s="6"/>
      <c r="AA92" s="6"/>
      <c r="AB92" s="6"/>
    </row>
    <row r="93" spans="14:28" x14ac:dyDescent="0.25">
      <c r="N93" s="6"/>
      <c r="O93" s="6"/>
      <c r="P93" s="6"/>
      <c r="V93" s="16"/>
      <c r="W93" s="16"/>
      <c r="X93" s="16"/>
      <c r="Y93" s="6"/>
      <c r="Z93" s="6"/>
      <c r="AA93" s="6"/>
      <c r="AB93" s="6"/>
    </row>
    <row r="94" spans="14:28" x14ac:dyDescent="0.25">
      <c r="N94" s="6"/>
      <c r="O94" s="6"/>
      <c r="P94" s="6"/>
      <c r="V94" s="16"/>
      <c r="W94" s="16"/>
      <c r="X94" s="16"/>
      <c r="Y94" s="6"/>
      <c r="Z94" s="6"/>
      <c r="AA94" s="6"/>
      <c r="AB94" s="6"/>
    </row>
    <row r="95" spans="14:28" x14ac:dyDescent="0.25">
      <c r="N95" s="6"/>
      <c r="O95" s="6"/>
      <c r="P95" s="6"/>
      <c r="V95" s="16"/>
      <c r="W95" s="16"/>
      <c r="X95" s="16"/>
      <c r="Y95" s="6"/>
      <c r="Z95" s="6"/>
      <c r="AA95" s="6"/>
      <c r="AB95" s="6"/>
    </row>
    <row r="96" spans="14:28" x14ac:dyDescent="0.25">
      <c r="N96" s="6"/>
      <c r="O96" s="6"/>
      <c r="P96" s="6"/>
      <c r="V96" s="16"/>
      <c r="W96" s="16"/>
      <c r="X96" s="16"/>
      <c r="Y96" s="6"/>
      <c r="Z96" s="6"/>
      <c r="AA96" s="6"/>
      <c r="AB96" s="6"/>
    </row>
    <row r="97" spans="14:28" x14ac:dyDescent="0.25">
      <c r="N97" s="6"/>
      <c r="O97" s="6"/>
      <c r="P97" s="6"/>
      <c r="V97" s="16"/>
      <c r="W97" s="16"/>
      <c r="X97" s="16"/>
      <c r="Y97" s="6"/>
      <c r="Z97" s="6"/>
      <c r="AA97" s="6"/>
      <c r="AB97" s="6"/>
    </row>
    <row r="98" spans="14:28" x14ac:dyDescent="0.25">
      <c r="N98" s="6"/>
      <c r="O98" s="6"/>
      <c r="P98" s="6"/>
      <c r="V98" s="16"/>
      <c r="W98" s="16"/>
      <c r="X98" s="16"/>
      <c r="Y98" s="6"/>
      <c r="Z98" s="6"/>
      <c r="AA98" s="6"/>
      <c r="AB98" s="6"/>
    </row>
    <row r="99" spans="14:28" x14ac:dyDescent="0.25">
      <c r="N99" s="6"/>
      <c r="O99" s="6"/>
      <c r="P99" s="6"/>
      <c r="V99" s="16"/>
      <c r="W99" s="16"/>
      <c r="X99" s="16"/>
      <c r="Y99" s="6"/>
      <c r="Z99" s="6"/>
      <c r="AA99" s="6"/>
      <c r="AB99" s="6"/>
    </row>
    <row r="100" spans="14:28" x14ac:dyDescent="0.25">
      <c r="N100" s="6"/>
      <c r="O100" s="6"/>
      <c r="P100" s="6"/>
      <c r="V100" s="16"/>
      <c r="W100" s="16"/>
      <c r="X100" s="16"/>
      <c r="Y100" s="6"/>
      <c r="Z100" s="6"/>
      <c r="AA100" s="6"/>
      <c r="AB100" s="6"/>
    </row>
    <row r="101" spans="14:28" x14ac:dyDescent="0.25">
      <c r="N101" s="6"/>
      <c r="O101" s="6"/>
      <c r="P101" s="6"/>
      <c r="V101" s="16"/>
      <c r="W101" s="16"/>
      <c r="X101" s="16"/>
      <c r="Y101" s="6"/>
      <c r="Z101" s="6"/>
      <c r="AA101" s="6"/>
      <c r="AB101" s="6"/>
    </row>
    <row r="102" spans="14:28" x14ac:dyDescent="0.25">
      <c r="N102" s="6"/>
      <c r="O102" s="6"/>
      <c r="P102" s="6"/>
      <c r="V102" s="16"/>
      <c r="W102" s="16"/>
      <c r="X102" s="16"/>
      <c r="Y102" s="6"/>
      <c r="Z102" s="6"/>
      <c r="AA102" s="6"/>
      <c r="AB102" s="6"/>
    </row>
    <row r="103" spans="14:28" x14ac:dyDescent="0.25">
      <c r="N103" s="6"/>
      <c r="O103" s="6"/>
      <c r="P103" s="6"/>
      <c r="V103" s="16"/>
      <c r="W103" s="16"/>
      <c r="X103" s="16"/>
      <c r="Y103" s="6"/>
      <c r="Z103" s="6"/>
      <c r="AA103" s="6"/>
      <c r="AB103" s="6"/>
    </row>
    <row r="104" spans="14:28" x14ac:dyDescent="0.25">
      <c r="N104" s="6"/>
      <c r="O104" s="6"/>
      <c r="P104" s="6"/>
      <c r="V104" s="16"/>
      <c r="W104" s="16"/>
      <c r="X104" s="16"/>
      <c r="Y104" s="6"/>
      <c r="Z104" s="6"/>
      <c r="AA104" s="6"/>
      <c r="AB104" s="6"/>
    </row>
    <row r="105" spans="14:28" x14ac:dyDescent="0.25">
      <c r="N105" s="6"/>
      <c r="O105" s="6"/>
      <c r="P105" s="6"/>
      <c r="V105" s="16"/>
      <c r="W105" s="16"/>
      <c r="X105" s="16"/>
      <c r="Y105" s="6"/>
      <c r="Z105" s="6"/>
      <c r="AA105" s="6"/>
      <c r="AB105" s="6"/>
    </row>
    <row r="106" spans="14:28" x14ac:dyDescent="0.25">
      <c r="N106" s="6"/>
      <c r="O106" s="6"/>
      <c r="P106" s="6"/>
      <c r="V106" s="16"/>
      <c r="W106" s="16"/>
      <c r="X106" s="16"/>
      <c r="Y106" s="6"/>
      <c r="Z106" s="6"/>
      <c r="AA106" s="6"/>
      <c r="AB106" s="6"/>
    </row>
    <row r="107" spans="14:28" x14ac:dyDescent="0.25">
      <c r="N107" s="6"/>
      <c r="O107" s="6"/>
      <c r="P107" s="6"/>
      <c r="V107" s="16"/>
      <c r="W107" s="16"/>
      <c r="X107" s="16"/>
      <c r="Y107" s="6"/>
      <c r="Z107" s="6"/>
      <c r="AA107" s="6"/>
      <c r="AB107" s="6"/>
    </row>
    <row r="108" spans="14:28" x14ac:dyDescent="0.25">
      <c r="N108" s="6"/>
      <c r="O108" s="6"/>
      <c r="P108" s="6"/>
      <c r="V108" s="16"/>
      <c r="W108" s="16"/>
      <c r="X108" s="16"/>
      <c r="Y108" s="6"/>
      <c r="Z108" s="6"/>
      <c r="AA108" s="6"/>
      <c r="AB108" s="6"/>
    </row>
    <row r="109" spans="14:28" x14ac:dyDescent="0.25">
      <c r="N109" s="6"/>
      <c r="O109" s="6"/>
      <c r="P109" s="6"/>
      <c r="V109" s="16"/>
      <c r="W109" s="16"/>
      <c r="X109" s="16"/>
      <c r="Y109" s="6"/>
      <c r="Z109" s="6"/>
      <c r="AA109" s="6"/>
      <c r="AB109" s="6"/>
    </row>
    <row r="110" spans="14:28" x14ac:dyDescent="0.25">
      <c r="N110" s="6"/>
      <c r="O110" s="6"/>
      <c r="P110" s="6"/>
      <c r="V110" s="16"/>
      <c r="W110" s="16"/>
      <c r="X110" s="16"/>
      <c r="Y110" s="6"/>
      <c r="Z110" s="6"/>
      <c r="AA110" s="6"/>
      <c r="AB110" s="6"/>
    </row>
    <row r="111" spans="14:28" x14ac:dyDescent="0.25">
      <c r="N111" s="6"/>
      <c r="O111" s="6"/>
      <c r="P111" s="6"/>
      <c r="V111" s="16"/>
      <c r="W111" s="16"/>
      <c r="X111" s="16"/>
      <c r="Y111" s="6"/>
      <c r="Z111" s="6"/>
      <c r="AA111" s="6"/>
      <c r="AB111" s="6"/>
    </row>
    <row r="112" spans="14:28" x14ac:dyDescent="0.25">
      <c r="N112" s="6"/>
      <c r="O112" s="6"/>
      <c r="P112" s="6"/>
      <c r="V112" s="16"/>
      <c r="W112" s="16"/>
      <c r="X112" s="16"/>
      <c r="Y112" s="6"/>
      <c r="Z112" s="6"/>
      <c r="AA112" s="6"/>
      <c r="AB112" s="6"/>
    </row>
    <row r="113" spans="14:28" x14ac:dyDescent="0.25">
      <c r="N113" s="6"/>
      <c r="O113" s="6"/>
      <c r="P113" s="6"/>
      <c r="V113" s="16"/>
      <c r="W113" s="16"/>
      <c r="X113" s="16"/>
      <c r="Y113" s="6"/>
      <c r="Z113" s="6"/>
      <c r="AA113" s="6"/>
      <c r="AB113" s="6"/>
    </row>
    <row r="114" spans="14:28" x14ac:dyDescent="0.25">
      <c r="N114" s="6"/>
      <c r="O114" s="6"/>
      <c r="P114" s="6"/>
      <c r="V114" s="16"/>
      <c r="W114" s="16"/>
      <c r="X114" s="16"/>
      <c r="Y114" s="6"/>
      <c r="Z114" s="6"/>
      <c r="AA114" s="6"/>
      <c r="AB114" s="6"/>
    </row>
    <row r="115" spans="14:28" x14ac:dyDescent="0.25">
      <c r="N115" s="6"/>
      <c r="O115" s="6"/>
      <c r="P115" s="6"/>
      <c r="V115" s="16"/>
      <c r="W115" s="16"/>
      <c r="X115" s="16"/>
      <c r="Y115" s="6"/>
      <c r="Z115" s="6"/>
      <c r="AA115" s="6"/>
      <c r="AB115" s="6"/>
    </row>
    <row r="116" spans="14:28" x14ac:dyDescent="0.25">
      <c r="N116" s="6"/>
      <c r="O116" s="6"/>
      <c r="P116" s="6"/>
      <c r="V116" s="16"/>
      <c r="W116" s="16"/>
      <c r="X116" s="16"/>
      <c r="Y116" s="6"/>
      <c r="Z116" s="6"/>
      <c r="AA116" s="6"/>
      <c r="AB116" s="6"/>
    </row>
    <row r="117" spans="14:28" x14ac:dyDescent="0.25">
      <c r="N117" s="6"/>
      <c r="O117" s="6"/>
      <c r="P117" s="6"/>
      <c r="V117" s="16"/>
      <c r="W117" s="16"/>
      <c r="X117" s="16"/>
      <c r="Y117" s="6"/>
      <c r="Z117" s="6"/>
      <c r="AA117" s="6"/>
      <c r="AB117" s="6"/>
    </row>
    <row r="118" spans="14:28" x14ac:dyDescent="0.25">
      <c r="N118" s="6"/>
      <c r="O118" s="6"/>
      <c r="P118" s="6"/>
      <c r="V118" s="16"/>
      <c r="W118" s="16"/>
      <c r="X118" s="16"/>
      <c r="Y118" s="6"/>
      <c r="Z118" s="6"/>
      <c r="AA118" s="6"/>
      <c r="AB118" s="6"/>
    </row>
    <row r="119" spans="14:28" x14ac:dyDescent="0.25">
      <c r="N119" s="6"/>
      <c r="O119" s="6"/>
      <c r="P119" s="6"/>
      <c r="V119" s="16"/>
      <c r="W119" s="16"/>
      <c r="X119" s="16"/>
      <c r="Y119" s="6"/>
      <c r="Z119" s="6"/>
      <c r="AA119" s="6"/>
      <c r="AB119" s="6"/>
    </row>
    <row r="120" spans="14:28" x14ac:dyDescent="0.25">
      <c r="N120" s="6"/>
      <c r="O120" s="6"/>
      <c r="P120" s="6"/>
      <c r="V120" s="16"/>
      <c r="W120" s="16"/>
      <c r="X120" s="16"/>
      <c r="Y120" s="6"/>
      <c r="Z120" s="6"/>
      <c r="AA120" s="6"/>
      <c r="AB120" s="6"/>
    </row>
    <row r="121" spans="14:28" x14ac:dyDescent="0.25">
      <c r="N121" s="6"/>
      <c r="O121" s="6"/>
      <c r="P121" s="6"/>
      <c r="V121" s="16"/>
      <c r="W121" s="16"/>
      <c r="X121" s="16"/>
      <c r="Y121" s="6"/>
      <c r="Z121" s="6"/>
      <c r="AA121" s="6"/>
      <c r="AB121" s="6"/>
    </row>
    <row r="122" spans="14:28" x14ac:dyDescent="0.25">
      <c r="N122" s="6"/>
      <c r="O122" s="6"/>
      <c r="P122" s="6"/>
      <c r="V122" s="16"/>
      <c r="W122" s="16"/>
      <c r="X122" s="16"/>
      <c r="Y122" s="6"/>
      <c r="Z122" s="6"/>
      <c r="AA122" s="6"/>
      <c r="AB122" s="6"/>
    </row>
    <row r="123" spans="14:28" x14ac:dyDescent="0.25">
      <c r="N123" s="6"/>
      <c r="O123" s="6"/>
      <c r="P123" s="6"/>
      <c r="V123" s="16"/>
      <c r="W123" s="16"/>
      <c r="X123" s="16"/>
      <c r="Y123" s="6"/>
      <c r="Z123" s="6"/>
      <c r="AA123" s="6"/>
      <c r="AB123" s="6"/>
    </row>
    <row r="124" spans="14:28" x14ac:dyDescent="0.25">
      <c r="N124" s="6"/>
      <c r="O124" s="6"/>
      <c r="P124" s="6"/>
      <c r="V124" s="16"/>
      <c r="W124" s="16"/>
      <c r="X124" s="16"/>
      <c r="Y124" s="6"/>
      <c r="Z124" s="6"/>
      <c r="AA124" s="6"/>
      <c r="AB124" s="6"/>
    </row>
    <row r="125" spans="14:28" x14ac:dyDescent="0.25">
      <c r="N125" s="6"/>
      <c r="O125" s="6"/>
      <c r="P125" s="6"/>
      <c r="V125" s="16"/>
      <c r="W125" s="16"/>
      <c r="X125" s="16"/>
      <c r="Y125" s="6"/>
      <c r="Z125" s="6"/>
      <c r="AA125" s="6"/>
      <c r="AB125" s="6"/>
    </row>
    <row r="126" spans="14:28" x14ac:dyDescent="0.25">
      <c r="N126" s="6"/>
      <c r="O126" s="6"/>
      <c r="P126" s="6"/>
      <c r="V126" s="16"/>
      <c r="W126" s="16"/>
      <c r="X126" s="16"/>
      <c r="Y126" s="6"/>
      <c r="Z126" s="6"/>
      <c r="AA126" s="6"/>
      <c r="AB126" s="6"/>
    </row>
    <row r="127" spans="14:28" x14ac:dyDescent="0.25">
      <c r="N127" s="6"/>
      <c r="O127" s="6"/>
      <c r="P127" s="6"/>
      <c r="V127" s="16"/>
      <c r="W127" s="16"/>
      <c r="X127" s="16"/>
      <c r="Y127" s="6"/>
      <c r="Z127" s="6"/>
      <c r="AA127" s="6"/>
      <c r="AB127" s="6"/>
    </row>
    <row r="128" spans="14:28" x14ac:dyDescent="0.25">
      <c r="N128" s="6"/>
      <c r="O128" s="6"/>
      <c r="P128" s="6"/>
      <c r="V128" s="16"/>
      <c r="W128" s="16"/>
      <c r="X128" s="16"/>
      <c r="Y128" s="6"/>
      <c r="Z128" s="6"/>
      <c r="AA128" s="6"/>
      <c r="AB128" s="6"/>
    </row>
    <row r="129" spans="14:28" x14ac:dyDescent="0.25">
      <c r="N129" s="6"/>
      <c r="O129" s="6"/>
      <c r="P129" s="6"/>
      <c r="V129" s="16"/>
      <c r="W129" s="16"/>
      <c r="X129" s="16"/>
      <c r="Y129" s="6"/>
      <c r="Z129" s="6"/>
      <c r="AA129" s="6"/>
      <c r="AB129" s="6"/>
    </row>
    <row r="130" spans="14:28" x14ac:dyDescent="0.25">
      <c r="N130" s="6"/>
      <c r="O130" s="6"/>
      <c r="P130" s="6"/>
      <c r="V130" s="16"/>
      <c r="W130" s="16"/>
      <c r="X130" s="16"/>
      <c r="Y130" s="6"/>
      <c r="Z130" s="6"/>
      <c r="AA130" s="6"/>
      <c r="AB130" s="6"/>
    </row>
    <row r="131" spans="14:28" x14ac:dyDescent="0.25">
      <c r="N131" s="6"/>
      <c r="O131" s="6"/>
      <c r="P131" s="6"/>
      <c r="V131" s="16"/>
      <c r="W131" s="16"/>
      <c r="X131" s="16"/>
      <c r="Y131" s="6"/>
      <c r="Z131" s="6"/>
      <c r="AA131" s="6"/>
      <c r="AB131" s="6"/>
    </row>
    <row r="132" spans="14:28" x14ac:dyDescent="0.25">
      <c r="N132" s="6"/>
      <c r="O132" s="6"/>
      <c r="P132" s="6"/>
      <c r="V132" s="16"/>
      <c r="W132" s="16"/>
      <c r="X132" s="16"/>
      <c r="Y132" s="6"/>
      <c r="Z132" s="6"/>
      <c r="AA132" s="6"/>
      <c r="AB132" s="6"/>
    </row>
    <row r="133" spans="14:28" x14ac:dyDescent="0.25">
      <c r="N133" s="6"/>
      <c r="O133" s="6"/>
      <c r="P133" s="6"/>
      <c r="V133" s="16"/>
      <c r="W133" s="16"/>
      <c r="X133" s="16"/>
      <c r="Y133" s="6"/>
      <c r="Z133" s="6"/>
      <c r="AA133" s="6"/>
      <c r="AB133" s="6"/>
    </row>
    <row r="134" spans="14:28" x14ac:dyDescent="0.25">
      <c r="N134" s="6"/>
      <c r="O134" s="6"/>
      <c r="P134" s="6"/>
      <c r="V134" s="16"/>
      <c r="W134" s="16"/>
      <c r="X134" s="16"/>
      <c r="Y134" s="6"/>
      <c r="Z134" s="6"/>
      <c r="AA134" s="6"/>
      <c r="AB134" s="6"/>
    </row>
    <row r="135" spans="14:28" x14ac:dyDescent="0.25">
      <c r="N135" s="6"/>
      <c r="O135" s="6"/>
      <c r="P135" s="6"/>
      <c r="V135" s="16"/>
      <c r="W135" s="16"/>
      <c r="X135" s="16"/>
      <c r="Y135" s="6"/>
      <c r="Z135" s="6"/>
      <c r="AA135" s="6"/>
      <c r="AB135" s="6"/>
    </row>
    <row r="136" spans="14:28" x14ac:dyDescent="0.25">
      <c r="N136" s="6"/>
      <c r="O136" s="6"/>
      <c r="P136" s="6"/>
      <c r="V136" s="16"/>
      <c r="W136" s="16"/>
      <c r="X136" s="16"/>
      <c r="Y136" s="6"/>
      <c r="Z136" s="6"/>
      <c r="AA136" s="6"/>
      <c r="AB136" s="6"/>
    </row>
    <row r="137" spans="14:28" x14ac:dyDescent="0.25">
      <c r="N137" s="6"/>
      <c r="O137" s="6"/>
      <c r="P137" s="6"/>
      <c r="V137" s="16"/>
      <c r="W137" s="16"/>
      <c r="X137" s="16"/>
      <c r="Y137" s="6"/>
      <c r="Z137" s="6"/>
      <c r="AA137" s="6"/>
      <c r="AB137" s="6"/>
    </row>
    <row r="138" spans="14:28" x14ac:dyDescent="0.25">
      <c r="N138" s="6"/>
      <c r="O138" s="6"/>
      <c r="P138" s="6"/>
      <c r="V138" s="16"/>
      <c r="W138" s="16"/>
      <c r="X138" s="16"/>
      <c r="Y138" s="6"/>
      <c r="Z138" s="6"/>
      <c r="AA138" s="6"/>
      <c r="AB138" s="6"/>
    </row>
    <row r="139" spans="14:28" x14ac:dyDescent="0.25">
      <c r="N139" s="6"/>
      <c r="O139" s="6"/>
      <c r="P139" s="6"/>
      <c r="V139" s="16"/>
      <c r="W139" s="16"/>
      <c r="X139" s="16"/>
      <c r="Y139" s="6"/>
      <c r="Z139" s="6"/>
      <c r="AA139" s="6"/>
      <c r="AB139" s="6"/>
    </row>
    <row r="140" spans="14:28" x14ac:dyDescent="0.25">
      <c r="N140" s="6"/>
      <c r="O140" s="6"/>
      <c r="P140" s="6"/>
      <c r="V140" s="16"/>
      <c r="W140" s="16"/>
      <c r="X140" s="16"/>
      <c r="Y140" s="6"/>
      <c r="Z140" s="6"/>
      <c r="AA140" s="6"/>
      <c r="AB140" s="6"/>
    </row>
    <row r="141" spans="14:28" x14ac:dyDescent="0.25">
      <c r="N141" s="6"/>
      <c r="O141" s="6"/>
      <c r="P141" s="6"/>
      <c r="V141" s="16"/>
      <c r="W141" s="16"/>
      <c r="X141" s="16"/>
      <c r="Y141" s="6"/>
      <c r="Z141" s="6"/>
      <c r="AA141" s="6"/>
      <c r="AB141" s="6"/>
    </row>
    <row r="142" spans="14:28" x14ac:dyDescent="0.25">
      <c r="N142" s="6"/>
      <c r="O142" s="6"/>
      <c r="P142" s="6"/>
      <c r="V142" s="16"/>
      <c r="W142" s="16"/>
      <c r="X142" s="16"/>
      <c r="Y142" s="6"/>
      <c r="Z142" s="6"/>
      <c r="AA142" s="6"/>
      <c r="AB142" s="6"/>
    </row>
    <row r="143" spans="14:28" x14ac:dyDescent="0.25">
      <c r="N143" s="6"/>
      <c r="O143" s="6"/>
      <c r="P143" s="6"/>
      <c r="V143" s="16"/>
      <c r="W143" s="16"/>
      <c r="X143" s="16"/>
      <c r="Y143" s="6"/>
      <c r="Z143" s="6"/>
      <c r="AA143" s="6"/>
      <c r="AB143" s="6"/>
    </row>
    <row r="144" spans="14:28" x14ac:dyDescent="0.25">
      <c r="N144" s="6"/>
      <c r="O144" s="6"/>
      <c r="P144" s="6"/>
      <c r="V144" s="16"/>
      <c r="W144" s="16"/>
      <c r="X144" s="16"/>
      <c r="Y144" s="6"/>
      <c r="Z144" s="6"/>
      <c r="AA144" s="6"/>
      <c r="AB144" s="6"/>
    </row>
    <row r="145" spans="14:28" x14ac:dyDescent="0.25">
      <c r="N145" s="6"/>
      <c r="O145" s="6"/>
      <c r="P145" s="6"/>
      <c r="V145" s="16"/>
      <c r="W145" s="16"/>
      <c r="X145" s="16"/>
      <c r="Y145" s="6"/>
      <c r="Z145" s="6"/>
      <c r="AA145" s="6"/>
      <c r="AB145" s="6"/>
    </row>
    <row r="146" spans="14:28" x14ac:dyDescent="0.25">
      <c r="N146" s="6"/>
      <c r="O146" s="6"/>
      <c r="P146" s="6"/>
      <c r="V146" s="16"/>
      <c r="W146" s="16"/>
      <c r="X146" s="16"/>
      <c r="Y146" s="6"/>
      <c r="Z146" s="6"/>
      <c r="AA146" s="6"/>
      <c r="AB146" s="6"/>
    </row>
    <row r="147" spans="14:28" x14ac:dyDescent="0.25">
      <c r="N147" s="6"/>
      <c r="O147" s="6"/>
      <c r="P147" s="6"/>
      <c r="V147" s="16"/>
      <c r="W147" s="16"/>
      <c r="X147" s="16"/>
      <c r="Y147" s="6"/>
      <c r="Z147" s="6"/>
      <c r="AA147" s="6"/>
      <c r="AB147" s="6"/>
    </row>
    <row r="148" spans="14:28" x14ac:dyDescent="0.25">
      <c r="N148" s="6"/>
      <c r="O148" s="6"/>
      <c r="P148" s="6"/>
      <c r="V148" s="16"/>
      <c r="W148" s="16"/>
      <c r="X148" s="16"/>
      <c r="Y148" s="6"/>
      <c r="Z148" s="6"/>
      <c r="AA148" s="6"/>
      <c r="AB148" s="6"/>
    </row>
    <row r="149" spans="14:28" x14ac:dyDescent="0.25">
      <c r="N149" s="6"/>
      <c r="O149" s="6"/>
      <c r="P149" s="6"/>
      <c r="V149" s="16"/>
      <c r="W149" s="16"/>
      <c r="X149" s="16"/>
      <c r="Y149" s="6"/>
      <c r="Z149" s="6"/>
      <c r="AA149" s="6"/>
      <c r="AB149" s="6"/>
    </row>
    <row r="150" spans="14:28" x14ac:dyDescent="0.25">
      <c r="N150" s="6"/>
      <c r="O150" s="6"/>
      <c r="P150" s="6"/>
      <c r="V150" s="16"/>
      <c r="W150" s="16"/>
      <c r="X150" s="16"/>
      <c r="Y150" s="6"/>
      <c r="Z150" s="6"/>
      <c r="AA150" s="6"/>
      <c r="AB150" s="6"/>
    </row>
    <row r="151" spans="14:28" x14ac:dyDescent="0.25">
      <c r="N151" s="6"/>
      <c r="O151" s="6"/>
      <c r="P151" s="6"/>
      <c r="V151" s="16"/>
      <c r="W151" s="16"/>
      <c r="X151" s="16"/>
      <c r="Y151" s="6"/>
      <c r="Z151" s="6"/>
      <c r="AA151" s="6"/>
      <c r="AB151" s="6"/>
    </row>
    <row r="152" spans="14:28" x14ac:dyDescent="0.25">
      <c r="N152" s="6"/>
      <c r="O152" s="6"/>
      <c r="P152" s="6"/>
      <c r="V152" s="16"/>
      <c r="W152" s="16"/>
      <c r="X152" s="16"/>
      <c r="Y152" s="6"/>
      <c r="Z152" s="6"/>
      <c r="AA152" s="6"/>
      <c r="AB152" s="6"/>
    </row>
    <row r="153" spans="14:28" x14ac:dyDescent="0.25">
      <c r="N153" s="6"/>
      <c r="O153" s="6"/>
      <c r="P153" s="6"/>
      <c r="V153" s="16"/>
      <c r="W153" s="16"/>
      <c r="X153" s="16"/>
      <c r="Y153" s="6"/>
      <c r="Z153" s="6"/>
      <c r="AA153" s="6"/>
      <c r="AB153" s="6"/>
    </row>
    <row r="154" spans="14:28" x14ac:dyDescent="0.25">
      <c r="N154" s="6"/>
      <c r="O154" s="6"/>
      <c r="P154" s="6"/>
      <c r="V154" s="16"/>
      <c r="W154" s="16"/>
      <c r="X154" s="16"/>
      <c r="Y154" s="6"/>
      <c r="Z154" s="6"/>
      <c r="AA154" s="6"/>
      <c r="AB154" s="6"/>
    </row>
    <row r="155" spans="14:28" x14ac:dyDescent="0.25">
      <c r="N155" s="6"/>
      <c r="O155" s="6"/>
      <c r="P155" s="6"/>
      <c r="V155" s="16"/>
      <c r="W155" s="16"/>
      <c r="X155" s="16"/>
      <c r="Y155" s="6"/>
      <c r="Z155" s="6"/>
      <c r="AA155" s="6"/>
      <c r="AB155" s="6"/>
    </row>
    <row r="156" spans="14:28" x14ac:dyDescent="0.25">
      <c r="N156" s="6"/>
      <c r="O156" s="6"/>
      <c r="P156" s="6"/>
      <c r="V156" s="16"/>
      <c r="W156" s="16"/>
      <c r="X156" s="16"/>
      <c r="Y156" s="6"/>
      <c r="Z156" s="6"/>
      <c r="AA156" s="6"/>
      <c r="AB156" s="6"/>
    </row>
    <row r="157" spans="14:28" x14ac:dyDescent="0.25">
      <c r="N157" s="6"/>
      <c r="O157" s="6"/>
      <c r="P157" s="6"/>
      <c r="V157" s="16"/>
      <c r="W157" s="16"/>
      <c r="X157" s="16"/>
      <c r="Y157" s="6"/>
      <c r="Z157" s="6"/>
      <c r="AA157" s="6"/>
      <c r="AB157" s="6"/>
    </row>
    <row r="158" spans="14:28" x14ac:dyDescent="0.25">
      <c r="N158" s="6"/>
      <c r="O158" s="6"/>
      <c r="P158" s="6"/>
      <c r="V158" s="16"/>
      <c r="W158" s="16"/>
      <c r="X158" s="16"/>
      <c r="Y158" s="6"/>
      <c r="Z158" s="6"/>
      <c r="AA158" s="6"/>
      <c r="AB158" s="6"/>
    </row>
    <row r="159" spans="14:28" x14ac:dyDescent="0.25">
      <c r="N159" s="6"/>
      <c r="O159" s="6"/>
      <c r="P159" s="6"/>
      <c r="V159" s="16"/>
      <c r="W159" s="16"/>
      <c r="X159" s="16"/>
      <c r="Y159" s="6"/>
      <c r="Z159" s="6"/>
      <c r="AA159" s="6"/>
      <c r="AB159" s="6"/>
    </row>
    <row r="160" spans="14:28" x14ac:dyDescent="0.25">
      <c r="N160" s="6"/>
      <c r="O160" s="6"/>
      <c r="P160" s="6"/>
      <c r="V160" s="16"/>
      <c r="W160" s="16"/>
      <c r="X160" s="16"/>
      <c r="Y160" s="6"/>
      <c r="Z160" s="6"/>
      <c r="AA160" s="6"/>
      <c r="AB160" s="6"/>
    </row>
    <row r="161" spans="14:28" x14ac:dyDescent="0.25">
      <c r="N161" s="6"/>
      <c r="O161" s="6"/>
      <c r="P161" s="6"/>
      <c r="V161" s="16"/>
      <c r="W161" s="16"/>
      <c r="X161" s="16"/>
      <c r="Y161" s="6"/>
      <c r="Z161" s="6"/>
      <c r="AA161" s="6"/>
      <c r="AB161" s="6"/>
    </row>
    <row r="162" spans="14:28" x14ac:dyDescent="0.25">
      <c r="N162" s="6"/>
      <c r="O162" s="6"/>
      <c r="P162" s="6"/>
      <c r="V162" s="16"/>
      <c r="W162" s="16"/>
      <c r="X162" s="16"/>
      <c r="Y162" s="6"/>
      <c r="Z162" s="6"/>
      <c r="AA162" s="6"/>
      <c r="AB162" s="6"/>
    </row>
    <row r="163" spans="14:28" x14ac:dyDescent="0.25">
      <c r="N163" s="6"/>
      <c r="O163" s="6"/>
      <c r="P163" s="6"/>
      <c r="V163" s="16"/>
      <c r="W163" s="16"/>
      <c r="X163" s="16"/>
      <c r="Y163" s="6"/>
      <c r="Z163" s="6"/>
      <c r="AA163" s="6"/>
      <c r="AB163" s="6"/>
    </row>
    <row r="164" spans="14:28" x14ac:dyDescent="0.25">
      <c r="N164" s="6"/>
      <c r="O164" s="6"/>
      <c r="P164" s="6"/>
      <c r="V164" s="16"/>
      <c r="W164" s="16"/>
      <c r="X164" s="16"/>
      <c r="Y164" s="6"/>
      <c r="Z164" s="6"/>
      <c r="AA164" s="6"/>
      <c r="AB164" s="6"/>
    </row>
    <row r="165" spans="14:28" x14ac:dyDescent="0.25">
      <c r="N165" s="6"/>
      <c r="O165" s="6"/>
      <c r="P165" s="6"/>
      <c r="V165" s="16"/>
      <c r="W165" s="16"/>
      <c r="X165" s="16"/>
      <c r="Y165" s="6"/>
      <c r="Z165" s="6"/>
      <c r="AA165" s="6"/>
      <c r="AB165" s="6"/>
    </row>
    <row r="166" spans="14:28" x14ac:dyDescent="0.25">
      <c r="N166" s="6"/>
      <c r="O166" s="6"/>
      <c r="P166" s="6"/>
      <c r="V166" s="16"/>
      <c r="W166" s="16"/>
      <c r="X166" s="16"/>
      <c r="Y166" s="6"/>
      <c r="Z166" s="6"/>
      <c r="AA166" s="6"/>
      <c r="AB166" s="6"/>
    </row>
    <row r="167" spans="14:28" x14ac:dyDescent="0.25">
      <c r="N167" s="6"/>
      <c r="O167" s="6"/>
      <c r="P167" s="6"/>
      <c r="V167" s="16"/>
      <c r="W167" s="16"/>
      <c r="X167" s="16"/>
      <c r="Y167" s="6"/>
      <c r="Z167" s="6"/>
      <c r="AA167" s="6"/>
      <c r="AB167" s="6"/>
    </row>
    <row r="168" spans="14:28" x14ac:dyDescent="0.25">
      <c r="N168" s="6"/>
      <c r="O168" s="6"/>
      <c r="P168" s="6"/>
      <c r="V168" s="16"/>
      <c r="W168" s="16"/>
      <c r="X168" s="16"/>
      <c r="Y168" s="6"/>
      <c r="Z168" s="6"/>
      <c r="AA168" s="6"/>
      <c r="AB168" s="6"/>
    </row>
    <row r="169" spans="14:28" x14ac:dyDescent="0.25">
      <c r="N169" s="6"/>
      <c r="O169" s="6"/>
      <c r="P169" s="6"/>
      <c r="V169" s="16"/>
      <c r="W169" s="16"/>
      <c r="X169" s="16"/>
      <c r="Y169" s="6"/>
      <c r="Z169" s="6"/>
      <c r="AA169" s="6"/>
      <c r="AB169" s="6"/>
    </row>
    <row r="170" spans="14:28" x14ac:dyDescent="0.25">
      <c r="N170" s="6"/>
      <c r="O170" s="6"/>
      <c r="P170" s="6"/>
      <c r="V170" s="16"/>
      <c r="W170" s="16"/>
      <c r="X170" s="16"/>
      <c r="Y170" s="6"/>
      <c r="Z170" s="6"/>
      <c r="AA170" s="6"/>
      <c r="AB170" s="6"/>
    </row>
    <row r="171" spans="14:28" x14ac:dyDescent="0.25">
      <c r="N171" s="6"/>
      <c r="O171" s="6"/>
      <c r="P171" s="6"/>
      <c r="V171" s="16"/>
      <c r="W171" s="16"/>
      <c r="X171" s="16"/>
      <c r="Y171" s="6"/>
      <c r="Z171" s="6"/>
      <c r="AA171" s="6"/>
      <c r="AB171" s="6"/>
    </row>
    <row r="172" spans="14:28" x14ac:dyDescent="0.25">
      <c r="N172" s="6"/>
      <c r="O172" s="6"/>
      <c r="P172" s="6"/>
      <c r="V172" s="16"/>
      <c r="W172" s="16"/>
      <c r="X172" s="16"/>
      <c r="Y172" s="6"/>
      <c r="Z172" s="6"/>
      <c r="AA172" s="6"/>
      <c r="AB172" s="6"/>
    </row>
    <row r="173" spans="14:28" x14ac:dyDescent="0.25">
      <c r="N173" s="6"/>
      <c r="O173" s="6"/>
      <c r="P173" s="6"/>
      <c r="V173" s="16"/>
      <c r="W173" s="16"/>
      <c r="X173" s="16"/>
      <c r="Y173" s="6"/>
      <c r="Z173" s="6"/>
      <c r="AA173" s="6"/>
      <c r="AB173" s="6"/>
    </row>
    <row r="174" spans="14:28" x14ac:dyDescent="0.25">
      <c r="N174" s="6"/>
      <c r="O174" s="6"/>
      <c r="P174" s="6"/>
      <c r="V174" s="16"/>
      <c r="W174" s="16"/>
      <c r="X174" s="16"/>
      <c r="Y174" s="6"/>
      <c r="Z174" s="6"/>
      <c r="AA174" s="6"/>
      <c r="AB174" s="6"/>
    </row>
    <row r="175" spans="14:28" x14ac:dyDescent="0.25">
      <c r="N175" s="6"/>
      <c r="O175" s="6"/>
      <c r="P175" s="6"/>
      <c r="V175" s="16"/>
      <c r="W175" s="16"/>
      <c r="X175" s="16"/>
      <c r="Y175" s="6"/>
      <c r="Z175" s="6"/>
      <c r="AA175" s="6"/>
      <c r="AB175" s="6"/>
    </row>
    <row r="176" spans="14:28" x14ac:dyDescent="0.25">
      <c r="N176" s="6"/>
      <c r="O176" s="6"/>
      <c r="P176" s="6"/>
      <c r="V176" s="16"/>
      <c r="W176" s="16"/>
      <c r="X176" s="16"/>
      <c r="Y176" s="6"/>
      <c r="Z176" s="6"/>
      <c r="AA176" s="6"/>
      <c r="AB176" s="6"/>
    </row>
    <row r="177" spans="14:28" x14ac:dyDescent="0.25">
      <c r="N177" s="6"/>
      <c r="O177" s="6"/>
      <c r="P177" s="6"/>
      <c r="V177" s="16"/>
      <c r="W177" s="16"/>
      <c r="X177" s="16"/>
      <c r="Y177" s="6"/>
      <c r="Z177" s="6"/>
      <c r="AA177" s="6"/>
      <c r="AB177" s="6"/>
    </row>
    <row r="178" spans="14:28" x14ac:dyDescent="0.25">
      <c r="N178" s="6"/>
      <c r="O178" s="6"/>
      <c r="P178" s="6"/>
      <c r="V178" s="16"/>
      <c r="W178" s="16"/>
      <c r="X178" s="16"/>
      <c r="Y178" s="6"/>
      <c r="Z178" s="6"/>
      <c r="AA178" s="6"/>
      <c r="AB178" s="6"/>
    </row>
    <row r="179" spans="14:28" x14ac:dyDescent="0.25">
      <c r="N179" s="6"/>
      <c r="O179" s="6"/>
      <c r="P179" s="6"/>
      <c r="V179" s="16"/>
      <c r="W179" s="16"/>
      <c r="X179" s="16"/>
      <c r="Y179" s="6"/>
      <c r="Z179" s="6"/>
      <c r="AA179" s="6"/>
      <c r="AB179" s="6"/>
    </row>
    <row r="180" spans="14:28" x14ac:dyDescent="0.25">
      <c r="N180" s="6"/>
      <c r="O180" s="6"/>
      <c r="P180" s="6"/>
      <c r="V180" s="16"/>
      <c r="W180" s="16"/>
      <c r="X180" s="16"/>
      <c r="Y180" s="6"/>
      <c r="Z180" s="6"/>
      <c r="AA180" s="6"/>
      <c r="AB180" s="6"/>
    </row>
    <row r="181" spans="14:28" x14ac:dyDescent="0.25">
      <c r="N181" s="6"/>
      <c r="O181" s="6"/>
      <c r="P181" s="6"/>
      <c r="V181" s="16"/>
      <c r="W181" s="16"/>
      <c r="X181" s="16"/>
      <c r="Y181" s="6"/>
      <c r="Z181" s="6"/>
      <c r="AA181" s="6"/>
      <c r="AB181" s="6"/>
    </row>
    <row r="182" spans="14:28" x14ac:dyDescent="0.25">
      <c r="N182" s="6"/>
      <c r="O182" s="6"/>
      <c r="P182" s="6"/>
      <c r="V182" s="16"/>
      <c r="W182" s="16"/>
      <c r="X182" s="16"/>
      <c r="Y182" s="6"/>
      <c r="Z182" s="6"/>
      <c r="AA182" s="6"/>
      <c r="AB182" s="6"/>
    </row>
    <row r="183" spans="14:28" x14ac:dyDescent="0.25">
      <c r="N183" s="6"/>
      <c r="O183" s="6"/>
      <c r="P183" s="6"/>
      <c r="V183" s="16"/>
      <c r="W183" s="16"/>
      <c r="X183" s="16"/>
      <c r="Y183" s="6"/>
      <c r="Z183" s="6"/>
      <c r="AA183" s="6"/>
      <c r="AB183" s="6"/>
    </row>
    <row r="184" spans="14:28" x14ac:dyDescent="0.25">
      <c r="N184" s="6"/>
      <c r="O184" s="6"/>
      <c r="P184" s="6"/>
      <c r="V184" s="16"/>
      <c r="W184" s="16"/>
      <c r="X184" s="16"/>
      <c r="Y184" s="6"/>
      <c r="Z184" s="6"/>
      <c r="AA184" s="6"/>
      <c r="AB184" s="6"/>
    </row>
    <row r="185" spans="14:28" x14ac:dyDescent="0.25">
      <c r="N185" s="6"/>
      <c r="O185" s="6"/>
      <c r="P185" s="6"/>
      <c r="V185" s="16"/>
      <c r="W185" s="16"/>
      <c r="X185" s="16"/>
      <c r="Y185" s="6"/>
      <c r="Z185" s="6"/>
      <c r="AA185" s="6"/>
      <c r="AB185" s="6"/>
    </row>
    <row r="186" spans="14:28" x14ac:dyDescent="0.25">
      <c r="N186" s="6"/>
      <c r="O186" s="6"/>
      <c r="P186" s="6"/>
      <c r="V186" s="16"/>
      <c r="W186" s="16"/>
      <c r="X186" s="16"/>
      <c r="Y186" s="6"/>
      <c r="Z186" s="6"/>
      <c r="AA186" s="6"/>
      <c r="AB186" s="6"/>
    </row>
    <row r="187" spans="14:28" x14ac:dyDescent="0.25">
      <c r="N187" s="6"/>
      <c r="O187" s="6"/>
      <c r="P187" s="6"/>
      <c r="V187" s="16"/>
      <c r="W187" s="16"/>
      <c r="X187" s="16"/>
      <c r="Y187" s="6"/>
      <c r="Z187" s="6"/>
      <c r="AA187" s="6"/>
      <c r="AB187" s="6"/>
    </row>
    <row r="188" spans="14:28" x14ac:dyDescent="0.25">
      <c r="N188" s="6"/>
      <c r="O188" s="6"/>
      <c r="P188" s="6"/>
      <c r="V188" s="16"/>
      <c r="W188" s="16"/>
      <c r="X188" s="16"/>
      <c r="Y188" s="6"/>
      <c r="Z188" s="6"/>
      <c r="AA188" s="6"/>
      <c r="AB188" s="6"/>
    </row>
    <row r="189" spans="14:28" x14ac:dyDescent="0.25">
      <c r="N189" s="6"/>
      <c r="O189" s="6"/>
      <c r="P189" s="6"/>
      <c r="V189" s="16"/>
      <c r="W189" s="16"/>
      <c r="X189" s="16"/>
      <c r="Y189" s="6"/>
      <c r="Z189" s="6"/>
      <c r="AA189" s="6"/>
      <c r="AB189" s="6"/>
    </row>
    <row r="190" spans="14:28" x14ac:dyDescent="0.25">
      <c r="N190" s="6"/>
      <c r="O190" s="6"/>
      <c r="P190" s="6"/>
      <c r="V190" s="16"/>
      <c r="W190" s="16"/>
      <c r="X190" s="16"/>
      <c r="Y190" s="6"/>
      <c r="Z190" s="6"/>
      <c r="AA190" s="6"/>
      <c r="AB190" s="6"/>
    </row>
    <row r="191" spans="14:28" x14ac:dyDescent="0.25">
      <c r="N191" s="6"/>
      <c r="O191" s="6"/>
      <c r="P191" s="6"/>
      <c r="V191" s="16"/>
      <c r="W191" s="16"/>
      <c r="X191" s="16"/>
      <c r="Y191" s="6"/>
      <c r="Z191" s="6"/>
      <c r="AA191" s="6"/>
      <c r="AB191" s="6"/>
    </row>
    <row r="192" spans="14:28" x14ac:dyDescent="0.25">
      <c r="N192" s="6"/>
      <c r="O192" s="6"/>
      <c r="P192" s="6"/>
      <c r="V192" s="16"/>
      <c r="W192" s="16"/>
      <c r="X192" s="16"/>
      <c r="Y192" s="6"/>
      <c r="Z192" s="6"/>
      <c r="AA192" s="6"/>
      <c r="AB192" s="6"/>
    </row>
    <row r="193" spans="14:28" x14ac:dyDescent="0.25">
      <c r="N193" s="6"/>
      <c r="O193" s="6"/>
      <c r="P193" s="6"/>
      <c r="V193" s="16"/>
      <c r="W193" s="16"/>
      <c r="X193" s="16"/>
      <c r="Y193" s="6"/>
      <c r="Z193" s="6"/>
      <c r="AA193" s="6"/>
      <c r="AB193" s="6"/>
    </row>
    <row r="194" spans="14:28" x14ac:dyDescent="0.25">
      <c r="N194" s="6"/>
      <c r="O194" s="6"/>
      <c r="P194" s="6"/>
      <c r="V194" s="16"/>
      <c r="W194" s="16"/>
      <c r="X194" s="16"/>
      <c r="Y194" s="6"/>
      <c r="Z194" s="6"/>
      <c r="AA194" s="6"/>
      <c r="AB194" s="6"/>
    </row>
    <row r="195" spans="14:28" x14ac:dyDescent="0.25">
      <c r="N195" s="6"/>
      <c r="O195" s="6"/>
      <c r="P195" s="6"/>
      <c r="V195" s="16"/>
      <c r="W195" s="16"/>
      <c r="X195" s="16"/>
      <c r="Y195" s="6"/>
      <c r="Z195" s="6"/>
      <c r="AA195" s="6"/>
      <c r="AB195" s="6"/>
    </row>
    <row r="196" spans="14:28" x14ac:dyDescent="0.25">
      <c r="N196" s="6"/>
      <c r="O196" s="6"/>
      <c r="P196" s="6"/>
      <c r="V196" s="16"/>
      <c r="W196" s="16"/>
      <c r="X196" s="16"/>
      <c r="Y196" s="6"/>
      <c r="Z196" s="6"/>
      <c r="AA196" s="6"/>
      <c r="AB196" s="6"/>
    </row>
    <row r="197" spans="14:28" x14ac:dyDescent="0.25">
      <c r="N197" s="6"/>
      <c r="O197" s="6"/>
      <c r="P197" s="6"/>
      <c r="V197" s="16"/>
      <c r="W197" s="16"/>
      <c r="X197" s="16"/>
      <c r="Y197" s="6"/>
      <c r="Z197" s="6"/>
      <c r="AA197" s="6"/>
      <c r="AB197" s="6"/>
    </row>
    <row r="198" spans="14:28" x14ac:dyDescent="0.25">
      <c r="N198" s="6"/>
      <c r="O198" s="6"/>
      <c r="P198" s="6"/>
      <c r="V198" s="16"/>
      <c r="W198" s="16"/>
      <c r="X198" s="16"/>
      <c r="Y198" s="6"/>
      <c r="Z198" s="6"/>
      <c r="AA198" s="6"/>
      <c r="AB198" s="6"/>
    </row>
    <row r="199" spans="14:28" x14ac:dyDescent="0.25">
      <c r="N199" s="6"/>
      <c r="O199" s="6"/>
      <c r="P199" s="6"/>
      <c r="V199" s="16"/>
      <c r="W199" s="16"/>
      <c r="X199" s="16"/>
      <c r="Y199" s="6"/>
      <c r="Z199" s="6"/>
      <c r="AA199" s="6"/>
      <c r="AB199" s="6"/>
    </row>
    <row r="200" spans="14:28" x14ac:dyDescent="0.25">
      <c r="N200" s="6"/>
      <c r="O200" s="6"/>
      <c r="P200" s="6"/>
      <c r="V200" s="16"/>
      <c r="W200" s="16"/>
      <c r="X200" s="16"/>
      <c r="Y200" s="6"/>
      <c r="Z200" s="6"/>
      <c r="AA200" s="6"/>
      <c r="AB200" s="6"/>
    </row>
    <row r="201" spans="14:28" x14ac:dyDescent="0.25">
      <c r="N201" s="6"/>
      <c r="O201" s="6"/>
      <c r="P201" s="6"/>
      <c r="V201" s="16"/>
      <c r="W201" s="16"/>
      <c r="X201" s="16"/>
      <c r="Y201" s="6"/>
      <c r="Z201" s="6"/>
      <c r="AA201" s="6"/>
      <c r="AB201" s="6"/>
    </row>
    <row r="202" spans="14:28" x14ac:dyDescent="0.25">
      <c r="N202" s="6"/>
      <c r="O202" s="6"/>
      <c r="P202" s="6"/>
      <c r="V202" s="16"/>
      <c r="W202" s="16"/>
      <c r="X202" s="16"/>
      <c r="Y202" s="6"/>
      <c r="Z202" s="6"/>
      <c r="AA202" s="6"/>
      <c r="AB202" s="6"/>
    </row>
    <row r="203" spans="14:28" x14ac:dyDescent="0.25">
      <c r="N203" s="6"/>
      <c r="O203" s="6"/>
      <c r="P203" s="6"/>
      <c r="V203" s="16"/>
      <c r="W203" s="16"/>
      <c r="X203" s="16"/>
      <c r="Y203" s="6"/>
      <c r="Z203" s="6"/>
      <c r="AA203" s="6"/>
      <c r="AB203" s="6"/>
    </row>
    <row r="204" spans="14:28" x14ac:dyDescent="0.25">
      <c r="N204" s="6"/>
      <c r="O204" s="6"/>
      <c r="P204" s="6"/>
      <c r="V204" s="16"/>
      <c r="W204" s="16"/>
      <c r="X204" s="16"/>
      <c r="Y204" s="6"/>
      <c r="Z204" s="6"/>
      <c r="AA204" s="6"/>
      <c r="AB204" s="6"/>
    </row>
    <row r="205" spans="14:28" x14ac:dyDescent="0.25">
      <c r="N205" s="6"/>
      <c r="O205" s="6"/>
      <c r="P205" s="6"/>
      <c r="V205" s="16"/>
      <c r="W205" s="16"/>
      <c r="X205" s="16"/>
      <c r="Y205" s="6"/>
      <c r="Z205" s="6"/>
      <c r="AA205" s="6"/>
      <c r="AB205" s="6"/>
    </row>
    <row r="206" spans="14:28" x14ac:dyDescent="0.25">
      <c r="N206" s="6"/>
      <c r="O206" s="6"/>
      <c r="P206" s="6"/>
      <c r="V206" s="16"/>
      <c r="W206" s="16"/>
      <c r="X206" s="16"/>
      <c r="Y206" s="6"/>
      <c r="Z206" s="6"/>
      <c r="AA206" s="6"/>
      <c r="AB206" s="6"/>
    </row>
    <row r="207" spans="14:28" x14ac:dyDescent="0.25">
      <c r="N207" s="6"/>
      <c r="O207" s="6"/>
      <c r="P207" s="6"/>
      <c r="V207" s="16"/>
      <c r="W207" s="16"/>
      <c r="X207" s="16"/>
      <c r="Y207" s="6"/>
      <c r="Z207" s="6"/>
      <c r="AA207" s="6"/>
      <c r="AB207" s="6"/>
    </row>
    <row r="208" spans="14:28" x14ac:dyDescent="0.25">
      <c r="N208" s="6"/>
      <c r="O208" s="6"/>
      <c r="P208" s="6"/>
      <c r="V208" s="16"/>
      <c r="W208" s="16"/>
      <c r="X208" s="16"/>
      <c r="Y208" s="6"/>
      <c r="Z208" s="6"/>
      <c r="AA208" s="6"/>
      <c r="AB208" s="6"/>
    </row>
    <row r="209" spans="14:28" x14ac:dyDescent="0.25">
      <c r="N209" s="6"/>
      <c r="O209" s="6"/>
      <c r="P209" s="6"/>
      <c r="V209" s="16"/>
      <c r="W209" s="16"/>
      <c r="X209" s="16"/>
      <c r="Y209" s="6"/>
      <c r="Z209" s="6"/>
      <c r="AA209" s="6"/>
      <c r="AB209" s="6"/>
    </row>
    <row r="210" spans="14:28" x14ac:dyDescent="0.25">
      <c r="N210" s="6"/>
      <c r="O210" s="6"/>
      <c r="P210" s="6"/>
      <c r="V210" s="16"/>
      <c r="W210" s="16"/>
      <c r="X210" s="16"/>
      <c r="Y210" s="6"/>
      <c r="Z210" s="6"/>
      <c r="AA210" s="6"/>
      <c r="AB210" s="6"/>
    </row>
    <row r="211" spans="14:28" x14ac:dyDescent="0.25">
      <c r="N211" s="6"/>
      <c r="O211" s="6"/>
      <c r="P211" s="6"/>
      <c r="V211" s="16"/>
      <c r="W211" s="16"/>
      <c r="X211" s="16"/>
      <c r="Y211" s="6"/>
      <c r="Z211" s="6"/>
      <c r="AA211" s="6"/>
      <c r="AB211" s="6"/>
    </row>
    <row r="212" spans="14:28" x14ac:dyDescent="0.25">
      <c r="N212" s="6"/>
      <c r="O212" s="6"/>
      <c r="P212" s="6"/>
      <c r="V212" s="16"/>
      <c r="W212" s="16"/>
      <c r="X212" s="16"/>
      <c r="Y212" s="6"/>
      <c r="Z212" s="6"/>
      <c r="AA212" s="6"/>
      <c r="AB212" s="6"/>
    </row>
    <row r="213" spans="14:28" x14ac:dyDescent="0.25">
      <c r="N213" s="6"/>
      <c r="O213" s="6"/>
      <c r="P213" s="6"/>
      <c r="V213" s="16"/>
      <c r="W213" s="16"/>
      <c r="X213" s="16"/>
      <c r="Y213" s="6"/>
      <c r="Z213" s="6"/>
      <c r="AA213" s="6"/>
      <c r="AB213" s="6"/>
    </row>
    <row r="214" spans="14:28" x14ac:dyDescent="0.25">
      <c r="N214" s="6"/>
      <c r="O214" s="6"/>
      <c r="P214" s="6"/>
      <c r="V214" s="16"/>
      <c r="W214" s="16"/>
      <c r="X214" s="16"/>
      <c r="Y214" s="6"/>
      <c r="Z214" s="6"/>
      <c r="AA214" s="6"/>
      <c r="AB214" s="6"/>
    </row>
    <row r="215" spans="14:28" x14ac:dyDescent="0.25">
      <c r="N215" s="6"/>
      <c r="O215" s="6"/>
      <c r="P215" s="6"/>
      <c r="V215" s="16"/>
      <c r="W215" s="16"/>
      <c r="X215" s="16"/>
      <c r="Y215" s="6"/>
      <c r="Z215" s="6"/>
      <c r="AA215" s="6"/>
      <c r="AB215" s="6"/>
    </row>
    <row r="216" spans="14:28" x14ac:dyDescent="0.25">
      <c r="N216" s="6"/>
      <c r="O216" s="6"/>
      <c r="P216" s="6"/>
      <c r="V216" s="16"/>
      <c r="W216" s="16"/>
      <c r="X216" s="16"/>
      <c r="Y216" s="6"/>
      <c r="Z216" s="6"/>
      <c r="AA216" s="6"/>
      <c r="AB216" s="6"/>
    </row>
    <row r="217" spans="14:28" x14ac:dyDescent="0.25">
      <c r="N217" s="6"/>
      <c r="O217" s="6"/>
      <c r="P217" s="6"/>
      <c r="V217" s="16"/>
      <c r="W217" s="16"/>
      <c r="X217" s="16"/>
      <c r="Y217" s="6"/>
      <c r="Z217" s="6"/>
      <c r="AA217" s="6"/>
      <c r="AB217" s="6"/>
    </row>
    <row r="218" spans="14:28" x14ac:dyDescent="0.25">
      <c r="N218" s="6"/>
      <c r="O218" s="6"/>
      <c r="P218" s="6"/>
      <c r="V218" s="16"/>
      <c r="W218" s="16"/>
      <c r="X218" s="16"/>
      <c r="Y218" s="6"/>
      <c r="Z218" s="6"/>
      <c r="AA218" s="6"/>
      <c r="AB218" s="6"/>
    </row>
    <row r="219" spans="14:28" x14ac:dyDescent="0.25">
      <c r="N219" s="6"/>
      <c r="O219" s="6"/>
      <c r="P219" s="6"/>
      <c r="V219" s="16"/>
      <c r="W219" s="16"/>
      <c r="X219" s="16"/>
      <c r="Y219" s="6"/>
      <c r="Z219" s="6"/>
      <c r="AA219" s="6"/>
      <c r="AB219" s="6"/>
    </row>
    <row r="220" spans="14:28" x14ac:dyDescent="0.25">
      <c r="N220" s="6"/>
      <c r="O220" s="6"/>
      <c r="P220" s="6"/>
      <c r="V220" s="16"/>
      <c r="W220" s="16"/>
      <c r="X220" s="16"/>
      <c r="Y220" s="6"/>
      <c r="Z220" s="6"/>
      <c r="AA220" s="6"/>
      <c r="AB220" s="6"/>
    </row>
    <row r="221" spans="14:28" x14ac:dyDescent="0.25">
      <c r="N221" s="6"/>
      <c r="O221" s="6"/>
      <c r="P221" s="6"/>
      <c r="V221" s="16"/>
      <c r="W221" s="16"/>
      <c r="X221" s="16"/>
      <c r="Y221" s="6"/>
      <c r="Z221" s="6"/>
      <c r="AA221" s="6"/>
      <c r="AB221" s="6"/>
    </row>
    <row r="222" spans="14:28" x14ac:dyDescent="0.25">
      <c r="N222" s="6"/>
      <c r="O222" s="6"/>
      <c r="P222" s="6"/>
      <c r="V222" s="16"/>
      <c r="W222" s="16"/>
      <c r="X222" s="16"/>
      <c r="Y222" s="6"/>
      <c r="Z222" s="6"/>
      <c r="AA222" s="6"/>
      <c r="AB222" s="6"/>
    </row>
    <row r="223" spans="14:28" x14ac:dyDescent="0.25">
      <c r="N223" s="6"/>
      <c r="O223" s="6"/>
      <c r="P223" s="6"/>
      <c r="V223" s="16"/>
      <c r="W223" s="16"/>
      <c r="X223" s="16"/>
      <c r="Y223" s="6"/>
      <c r="Z223" s="6"/>
      <c r="AA223" s="6"/>
      <c r="AB223" s="6"/>
    </row>
    <row r="224" spans="14:28" x14ac:dyDescent="0.25">
      <c r="N224" s="6"/>
      <c r="O224" s="6"/>
      <c r="P224" s="6"/>
      <c r="V224" s="16"/>
      <c r="W224" s="16"/>
      <c r="X224" s="16"/>
      <c r="Y224" s="6"/>
      <c r="Z224" s="6"/>
      <c r="AA224" s="6"/>
      <c r="AB224" s="6"/>
    </row>
    <row r="225" spans="14:28" x14ac:dyDescent="0.25">
      <c r="N225" s="6"/>
      <c r="O225" s="6"/>
      <c r="P225" s="6"/>
      <c r="V225" s="16"/>
      <c r="W225" s="16"/>
      <c r="X225" s="16"/>
      <c r="Y225" s="6"/>
      <c r="Z225" s="6"/>
      <c r="AA225" s="6"/>
      <c r="AB225" s="6"/>
    </row>
    <row r="226" spans="14:28" x14ac:dyDescent="0.25">
      <c r="N226" s="6"/>
      <c r="O226" s="6"/>
      <c r="P226" s="6"/>
      <c r="V226" s="16"/>
      <c r="W226" s="16"/>
      <c r="X226" s="16"/>
      <c r="Y226" s="6"/>
      <c r="Z226" s="6"/>
      <c r="AA226" s="6"/>
      <c r="AB226" s="6"/>
    </row>
    <row r="227" spans="14:28" x14ac:dyDescent="0.25">
      <c r="N227" s="6"/>
      <c r="O227" s="6"/>
      <c r="P227" s="6"/>
      <c r="V227" s="16"/>
      <c r="W227" s="16"/>
      <c r="X227" s="16"/>
      <c r="Y227" s="6"/>
      <c r="Z227" s="6"/>
      <c r="AA227" s="6"/>
      <c r="AB227" s="6"/>
    </row>
    <row r="228" spans="14:28" x14ac:dyDescent="0.25">
      <c r="N228" s="6"/>
      <c r="O228" s="6"/>
      <c r="P228" s="6"/>
      <c r="V228" s="16"/>
      <c r="W228" s="16"/>
      <c r="X228" s="16"/>
      <c r="Y228" s="6"/>
      <c r="Z228" s="6"/>
      <c r="AA228" s="6"/>
      <c r="AB228" s="6"/>
    </row>
    <row r="229" spans="14:28" x14ac:dyDescent="0.25">
      <c r="N229" s="6"/>
      <c r="O229" s="6"/>
      <c r="P229" s="6"/>
      <c r="V229" s="16"/>
      <c r="W229" s="16"/>
      <c r="X229" s="16"/>
      <c r="Y229" s="6"/>
      <c r="Z229" s="6"/>
      <c r="AA229" s="6"/>
      <c r="AB229" s="6"/>
    </row>
    <row r="230" spans="14:28" x14ac:dyDescent="0.25">
      <c r="N230" s="6"/>
      <c r="O230" s="6"/>
      <c r="P230" s="6"/>
      <c r="V230" s="16"/>
      <c r="W230" s="16"/>
      <c r="X230" s="16"/>
      <c r="Y230" s="6"/>
      <c r="Z230" s="6"/>
      <c r="AA230" s="6"/>
      <c r="AB230" s="6"/>
    </row>
    <row r="231" spans="14:28" x14ac:dyDescent="0.25">
      <c r="N231" s="6"/>
      <c r="O231" s="6"/>
      <c r="P231" s="6"/>
      <c r="V231" s="16"/>
      <c r="W231" s="16"/>
      <c r="X231" s="16"/>
      <c r="Y231" s="6"/>
      <c r="Z231" s="6"/>
      <c r="AA231" s="6"/>
      <c r="AB231" s="6"/>
    </row>
    <row r="232" spans="14:28" x14ac:dyDescent="0.25">
      <c r="N232" s="6"/>
      <c r="O232" s="6"/>
      <c r="P232" s="6"/>
      <c r="V232" s="16"/>
      <c r="W232" s="16"/>
      <c r="X232" s="16"/>
      <c r="Y232" s="6"/>
      <c r="Z232" s="6"/>
      <c r="AA232" s="6"/>
      <c r="AB232" s="6"/>
    </row>
    <row r="233" spans="14:28" x14ac:dyDescent="0.25">
      <c r="N233" s="6"/>
      <c r="O233" s="6"/>
      <c r="P233" s="6"/>
      <c r="V233" s="16"/>
      <c r="W233" s="16"/>
      <c r="X233" s="16"/>
      <c r="Y233" s="6"/>
      <c r="Z233" s="6"/>
      <c r="AA233" s="6"/>
      <c r="AB233" s="6"/>
    </row>
    <row r="234" spans="14:28" x14ac:dyDescent="0.25">
      <c r="N234" s="6"/>
      <c r="O234" s="6"/>
      <c r="P234" s="6"/>
      <c r="V234" s="16"/>
      <c r="W234" s="16"/>
      <c r="X234" s="16"/>
      <c r="Y234" s="6"/>
      <c r="Z234" s="6"/>
      <c r="AA234" s="6"/>
      <c r="AB234" s="6"/>
    </row>
    <row r="235" spans="14:28" x14ac:dyDescent="0.25">
      <c r="N235" s="6"/>
      <c r="O235" s="6"/>
      <c r="P235" s="6"/>
      <c r="V235" s="16"/>
      <c r="W235" s="16"/>
      <c r="X235" s="16"/>
      <c r="Y235" s="6"/>
      <c r="Z235" s="6"/>
      <c r="AA235" s="6"/>
      <c r="AB235" s="6"/>
    </row>
    <row r="236" spans="14:28" x14ac:dyDescent="0.25">
      <c r="N236" s="6"/>
      <c r="O236" s="6"/>
      <c r="P236" s="6"/>
      <c r="V236" s="16"/>
      <c r="W236" s="16"/>
      <c r="X236" s="16"/>
      <c r="Y236" s="6"/>
      <c r="Z236" s="6"/>
      <c r="AA236" s="6"/>
      <c r="AB236" s="6"/>
    </row>
    <row r="237" spans="14:28" x14ac:dyDescent="0.25">
      <c r="N237" s="6"/>
      <c r="O237" s="6"/>
      <c r="P237" s="6"/>
      <c r="V237" s="16"/>
      <c r="W237" s="16"/>
      <c r="X237" s="16"/>
      <c r="Y237" s="6"/>
      <c r="Z237" s="6"/>
      <c r="AA237" s="6"/>
      <c r="AB237" s="6"/>
    </row>
    <row r="238" spans="14:28" x14ac:dyDescent="0.25">
      <c r="N238" s="6"/>
      <c r="O238" s="6"/>
      <c r="P238" s="6"/>
      <c r="V238" s="16"/>
      <c r="W238" s="16"/>
      <c r="X238" s="16"/>
      <c r="Y238" s="6"/>
      <c r="Z238" s="6"/>
      <c r="AA238" s="6"/>
      <c r="AB238" s="6"/>
    </row>
    <row r="239" spans="14:28" x14ac:dyDescent="0.25">
      <c r="N239" s="6"/>
      <c r="O239" s="6"/>
      <c r="P239" s="6"/>
      <c r="V239" s="16"/>
      <c r="W239" s="16"/>
      <c r="X239" s="16"/>
      <c r="Y239" s="6"/>
      <c r="Z239" s="6"/>
      <c r="AA239" s="6"/>
      <c r="AB239" s="6"/>
    </row>
    <row r="240" spans="14:28" x14ac:dyDescent="0.25">
      <c r="N240" s="6"/>
      <c r="O240" s="6"/>
      <c r="P240" s="6"/>
      <c r="V240" s="16"/>
      <c r="W240" s="16"/>
      <c r="X240" s="16"/>
      <c r="Y240" s="6"/>
      <c r="Z240" s="6"/>
      <c r="AA240" s="6"/>
      <c r="AB240" s="6"/>
    </row>
    <row r="241" spans="14:28" x14ac:dyDescent="0.25">
      <c r="N241" s="6"/>
      <c r="O241" s="6"/>
      <c r="P241" s="6"/>
      <c r="V241" s="16"/>
      <c r="W241" s="16"/>
      <c r="X241" s="16"/>
      <c r="Y241" s="6"/>
      <c r="Z241" s="6"/>
      <c r="AA241" s="6"/>
      <c r="AB241" s="6"/>
    </row>
    <row r="242" spans="14:28" x14ac:dyDescent="0.25">
      <c r="N242" s="6"/>
      <c r="O242" s="6"/>
      <c r="P242" s="6"/>
      <c r="V242" s="16"/>
      <c r="W242" s="16"/>
      <c r="X242" s="16"/>
      <c r="Y242" s="6"/>
      <c r="Z242" s="6"/>
      <c r="AA242" s="6"/>
      <c r="AB242" s="6"/>
    </row>
    <row r="243" spans="14:28" x14ac:dyDescent="0.25">
      <c r="N243" s="6"/>
      <c r="O243" s="6"/>
      <c r="P243" s="6"/>
      <c r="V243" s="16"/>
      <c r="W243" s="16"/>
      <c r="X243" s="16"/>
      <c r="Y243" s="6"/>
      <c r="Z243" s="6"/>
      <c r="AA243" s="6"/>
      <c r="AB243" s="6"/>
    </row>
    <row r="244" spans="14:28" x14ac:dyDescent="0.25">
      <c r="N244" s="6"/>
      <c r="O244" s="6"/>
      <c r="P244" s="6"/>
      <c r="V244" s="16"/>
      <c r="W244" s="16"/>
      <c r="X244" s="16"/>
      <c r="Y244" s="6"/>
      <c r="Z244" s="6"/>
      <c r="AA244" s="6"/>
      <c r="AB244" s="6"/>
    </row>
    <row r="245" spans="14:28" x14ac:dyDescent="0.25">
      <c r="N245" s="6"/>
      <c r="O245" s="6"/>
      <c r="P245" s="6"/>
      <c r="V245" s="16"/>
      <c r="W245" s="16"/>
      <c r="X245" s="16"/>
      <c r="Y245" s="6"/>
      <c r="Z245" s="6"/>
      <c r="AA245" s="6"/>
      <c r="AB245" s="6"/>
    </row>
    <row r="246" spans="14:28" x14ac:dyDescent="0.25">
      <c r="N246" s="6"/>
      <c r="O246" s="6"/>
      <c r="P246" s="6"/>
      <c r="V246" s="16"/>
      <c r="W246" s="16"/>
      <c r="X246" s="16"/>
      <c r="Y246" s="6"/>
      <c r="Z246" s="6"/>
      <c r="AA246" s="6"/>
      <c r="AB246" s="6"/>
    </row>
    <row r="247" spans="14:28" x14ac:dyDescent="0.25">
      <c r="N247" s="6"/>
      <c r="O247" s="6"/>
      <c r="P247" s="6"/>
      <c r="V247" s="16"/>
      <c r="W247" s="16"/>
      <c r="X247" s="16"/>
      <c r="Y247" s="6"/>
      <c r="Z247" s="6"/>
      <c r="AA247" s="6"/>
      <c r="AB247" s="6"/>
    </row>
    <row r="248" spans="14:28" x14ac:dyDescent="0.25">
      <c r="N248" s="6"/>
      <c r="O248" s="6"/>
      <c r="P248" s="6"/>
      <c r="V248" s="16"/>
      <c r="W248" s="16"/>
      <c r="X248" s="16"/>
      <c r="Y248" s="6"/>
      <c r="Z248" s="6"/>
      <c r="AA248" s="6"/>
      <c r="AB248" s="6"/>
    </row>
    <row r="249" spans="14:28" x14ac:dyDescent="0.25">
      <c r="N249" s="6"/>
      <c r="O249" s="6"/>
      <c r="P249" s="6"/>
      <c r="V249" s="16"/>
      <c r="W249" s="16"/>
      <c r="X249" s="16"/>
      <c r="Y249" s="6"/>
      <c r="Z249" s="6"/>
      <c r="AA249" s="6"/>
      <c r="AB249" s="6"/>
    </row>
    <row r="250" spans="14:28" x14ac:dyDescent="0.25">
      <c r="N250" s="6"/>
      <c r="O250" s="6"/>
      <c r="P250" s="6"/>
      <c r="V250" s="16"/>
      <c r="W250" s="16"/>
      <c r="X250" s="16"/>
      <c r="Y250" s="6"/>
      <c r="Z250" s="6"/>
      <c r="AA250" s="6"/>
      <c r="AB250" s="6"/>
    </row>
    <row r="251" spans="14:28" x14ac:dyDescent="0.25">
      <c r="N251" s="6"/>
      <c r="O251" s="6"/>
      <c r="P251" s="6"/>
      <c r="V251" s="16"/>
      <c r="W251" s="16"/>
      <c r="X251" s="16"/>
      <c r="Y251" s="6"/>
      <c r="Z251" s="6"/>
      <c r="AA251" s="6"/>
      <c r="AB251" s="6"/>
    </row>
    <row r="252" spans="14:28" x14ac:dyDescent="0.25">
      <c r="N252" s="6"/>
      <c r="O252" s="6"/>
      <c r="P252" s="6"/>
      <c r="V252" s="16"/>
      <c r="W252" s="16"/>
      <c r="X252" s="16"/>
      <c r="Y252" s="6"/>
      <c r="Z252" s="6"/>
      <c r="AA252" s="6"/>
      <c r="AB252" s="6"/>
    </row>
    <row r="253" spans="14:28" x14ac:dyDescent="0.25">
      <c r="N253" s="6"/>
      <c r="O253" s="6"/>
      <c r="P253" s="6"/>
      <c r="V253" s="16"/>
      <c r="W253" s="16"/>
      <c r="X253" s="16"/>
      <c r="Y253" s="6"/>
      <c r="Z253" s="6"/>
      <c r="AA253" s="6"/>
      <c r="AB253" s="6"/>
    </row>
    <row r="254" spans="14:28" x14ac:dyDescent="0.25">
      <c r="N254" s="6"/>
      <c r="O254" s="6"/>
      <c r="P254" s="6"/>
      <c r="V254" s="16"/>
      <c r="W254" s="16"/>
      <c r="X254" s="16"/>
      <c r="Y254" s="6"/>
      <c r="Z254" s="6"/>
      <c r="AA254" s="6"/>
      <c r="AB254" s="6"/>
    </row>
    <row r="255" spans="14:28" x14ac:dyDescent="0.25">
      <c r="N255" s="6"/>
      <c r="O255" s="6"/>
      <c r="P255" s="6"/>
      <c r="V255" s="16"/>
      <c r="W255" s="16"/>
      <c r="X255" s="16"/>
      <c r="Y255" s="6"/>
      <c r="Z255" s="6"/>
      <c r="AA255" s="6"/>
      <c r="AB255" s="6"/>
    </row>
    <row r="256" spans="14:28" x14ac:dyDescent="0.25">
      <c r="N256" s="6"/>
      <c r="O256" s="6"/>
      <c r="P256" s="6"/>
      <c r="V256" s="16"/>
      <c r="W256" s="16"/>
      <c r="X256" s="16"/>
      <c r="Y256" s="6"/>
      <c r="Z256" s="6"/>
      <c r="AA256" s="6"/>
      <c r="AB256" s="6"/>
    </row>
    <row r="257" spans="14:28" x14ac:dyDescent="0.25">
      <c r="N257" s="6"/>
      <c r="O257" s="6"/>
      <c r="P257" s="6"/>
      <c r="V257" s="16"/>
      <c r="W257" s="16"/>
      <c r="X257" s="16"/>
      <c r="Y257" s="6"/>
      <c r="Z257" s="6"/>
      <c r="AA257" s="6"/>
      <c r="AB257" s="6"/>
    </row>
    <row r="258" spans="14:28" x14ac:dyDescent="0.25">
      <c r="N258" s="6"/>
      <c r="O258" s="6"/>
      <c r="P258" s="6"/>
      <c r="V258" s="16"/>
      <c r="W258" s="16"/>
      <c r="X258" s="16"/>
      <c r="Y258" s="6"/>
      <c r="Z258" s="6"/>
      <c r="AA258" s="6"/>
      <c r="AB258" s="6"/>
    </row>
    <row r="259" spans="14:28" x14ac:dyDescent="0.25">
      <c r="N259" s="6"/>
      <c r="O259" s="6"/>
      <c r="P259" s="6"/>
      <c r="V259" s="16"/>
      <c r="W259" s="16"/>
      <c r="X259" s="16"/>
      <c r="Y259" s="6"/>
      <c r="Z259" s="6"/>
      <c r="AA259" s="6"/>
      <c r="AB259" s="6"/>
    </row>
    <row r="260" spans="14:28" x14ac:dyDescent="0.25">
      <c r="N260" s="6"/>
      <c r="O260" s="6"/>
      <c r="P260" s="6"/>
      <c r="V260" s="16"/>
      <c r="W260" s="16"/>
      <c r="X260" s="16"/>
      <c r="Y260" s="6"/>
      <c r="Z260" s="6"/>
      <c r="AA260" s="6"/>
      <c r="AB260" s="6"/>
    </row>
    <row r="261" spans="14:28" x14ac:dyDescent="0.25">
      <c r="N261" s="6"/>
      <c r="O261" s="6"/>
      <c r="P261" s="6"/>
      <c r="V261" s="16"/>
      <c r="W261" s="16"/>
      <c r="X261" s="16"/>
      <c r="Y261" s="6"/>
      <c r="Z261" s="6"/>
      <c r="AA261" s="6"/>
      <c r="AB261" s="6"/>
    </row>
    <row r="262" spans="14:28" x14ac:dyDescent="0.25">
      <c r="N262" s="6"/>
      <c r="O262" s="6"/>
      <c r="P262" s="6"/>
      <c r="V262" s="16"/>
      <c r="W262" s="16"/>
      <c r="X262" s="16"/>
      <c r="Y262" s="6"/>
      <c r="Z262" s="6"/>
      <c r="AA262" s="6"/>
      <c r="AB262" s="6"/>
    </row>
    <row r="263" spans="14:28" x14ac:dyDescent="0.25">
      <c r="N263" s="6"/>
      <c r="O263" s="6"/>
      <c r="P263" s="6"/>
      <c r="V263" s="16"/>
      <c r="W263" s="16"/>
      <c r="X263" s="16"/>
      <c r="Y263" s="6"/>
      <c r="Z263" s="6"/>
      <c r="AA263" s="6"/>
      <c r="AB263" s="6"/>
    </row>
    <row r="264" spans="14:28" x14ac:dyDescent="0.25">
      <c r="N264" s="6"/>
      <c r="O264" s="6"/>
      <c r="P264" s="6"/>
      <c r="V264" s="16"/>
      <c r="W264" s="16"/>
      <c r="X264" s="16"/>
      <c r="Y264" s="6"/>
      <c r="Z264" s="6"/>
      <c r="AA264" s="6"/>
      <c r="AB264" s="6"/>
    </row>
    <row r="265" spans="14:28" x14ac:dyDescent="0.25">
      <c r="N265" s="6"/>
      <c r="O265" s="6"/>
      <c r="P265" s="6"/>
      <c r="V265" s="16"/>
      <c r="W265" s="16"/>
      <c r="X265" s="16"/>
      <c r="Y265" s="6"/>
      <c r="Z265" s="6"/>
      <c r="AA265" s="6"/>
      <c r="AB265" s="6"/>
    </row>
    <row r="266" spans="14:28" x14ac:dyDescent="0.25">
      <c r="N266" s="6"/>
      <c r="O266" s="6"/>
      <c r="P266" s="6"/>
      <c r="V266" s="16"/>
      <c r="W266" s="16"/>
      <c r="X266" s="16"/>
      <c r="Y266" s="6"/>
      <c r="Z266" s="6"/>
      <c r="AA266" s="6"/>
      <c r="AB266" s="6"/>
    </row>
    <row r="267" spans="14:28" x14ac:dyDescent="0.25">
      <c r="N267" s="6"/>
      <c r="O267" s="6"/>
      <c r="P267" s="6"/>
      <c r="V267" s="16"/>
      <c r="W267" s="16"/>
      <c r="X267" s="16"/>
      <c r="Y267" s="6"/>
      <c r="Z267" s="6"/>
      <c r="AA267" s="6"/>
      <c r="AB267" s="6"/>
    </row>
    <row r="268" spans="14:28" x14ac:dyDescent="0.25">
      <c r="N268" s="6"/>
      <c r="O268" s="6"/>
      <c r="P268" s="6"/>
      <c r="V268" s="16"/>
      <c r="W268" s="16"/>
      <c r="X268" s="16"/>
      <c r="Y268" s="6"/>
      <c r="Z268" s="6"/>
      <c r="AA268" s="6"/>
      <c r="AB268" s="6"/>
    </row>
    <row r="269" spans="14:28" x14ac:dyDescent="0.25">
      <c r="N269" s="6"/>
      <c r="O269" s="6"/>
      <c r="P269" s="6"/>
      <c r="V269" s="16"/>
      <c r="W269" s="16"/>
      <c r="X269" s="16"/>
      <c r="Y269" s="6"/>
      <c r="Z269" s="6"/>
      <c r="AA269" s="6"/>
      <c r="AB269" s="6"/>
    </row>
    <row r="270" spans="14:28" x14ac:dyDescent="0.25">
      <c r="N270" s="6"/>
      <c r="O270" s="6"/>
      <c r="P270" s="6"/>
      <c r="V270" s="16"/>
      <c r="W270" s="16"/>
      <c r="X270" s="16"/>
      <c r="Y270" s="6"/>
      <c r="Z270" s="6"/>
      <c r="AA270" s="6"/>
      <c r="AB270" s="6"/>
    </row>
    <row r="271" spans="14:28" x14ac:dyDescent="0.25">
      <c r="N271" s="6"/>
      <c r="O271" s="6"/>
      <c r="P271" s="6"/>
      <c r="V271" s="16"/>
      <c r="W271" s="16"/>
      <c r="X271" s="16"/>
      <c r="Y271" s="6"/>
      <c r="Z271" s="6"/>
      <c r="AA271" s="6"/>
      <c r="AB271" s="6"/>
    </row>
    <row r="272" spans="14:28" x14ac:dyDescent="0.25">
      <c r="N272" s="6"/>
      <c r="O272" s="6"/>
      <c r="P272" s="6"/>
      <c r="V272" s="16"/>
      <c r="W272" s="16"/>
      <c r="X272" s="16"/>
      <c r="Y272" s="6"/>
      <c r="Z272" s="6"/>
      <c r="AA272" s="6"/>
      <c r="AB272" s="6"/>
    </row>
    <row r="273" spans="14:28" x14ac:dyDescent="0.25">
      <c r="N273" s="6"/>
      <c r="O273" s="6"/>
      <c r="P273" s="6"/>
      <c r="V273" s="16"/>
      <c r="W273" s="16"/>
      <c r="X273" s="16"/>
      <c r="Y273" s="6"/>
      <c r="Z273" s="6"/>
      <c r="AA273" s="6"/>
      <c r="AB273" s="6"/>
    </row>
    <row r="274" spans="14:28" x14ac:dyDescent="0.25">
      <c r="N274" s="6"/>
      <c r="O274" s="6"/>
      <c r="P274" s="6"/>
      <c r="V274" s="16"/>
      <c r="W274" s="16"/>
      <c r="X274" s="16"/>
      <c r="Y274" s="6"/>
      <c r="Z274" s="6"/>
      <c r="AA274" s="6"/>
      <c r="AB274" s="6"/>
    </row>
    <row r="275" spans="14:28" x14ac:dyDescent="0.25">
      <c r="N275" s="6"/>
      <c r="O275" s="6"/>
      <c r="P275" s="6"/>
      <c r="V275" s="16"/>
      <c r="W275" s="16"/>
      <c r="X275" s="16"/>
      <c r="Y275" s="6"/>
      <c r="Z275" s="6"/>
      <c r="AA275" s="6"/>
      <c r="AB275" s="6"/>
    </row>
    <row r="276" spans="14:28" x14ac:dyDescent="0.25">
      <c r="N276" s="6"/>
      <c r="O276" s="6"/>
      <c r="P276" s="6"/>
      <c r="V276" s="16"/>
      <c r="W276" s="16"/>
      <c r="X276" s="16"/>
      <c r="Y276" s="6"/>
      <c r="Z276" s="6"/>
      <c r="AA276" s="6"/>
      <c r="AB276" s="6"/>
    </row>
    <row r="277" spans="14:28" x14ac:dyDescent="0.25">
      <c r="N277" s="6"/>
      <c r="O277" s="6"/>
      <c r="P277" s="6"/>
      <c r="V277" s="16"/>
      <c r="W277" s="16"/>
      <c r="X277" s="16"/>
      <c r="Y277" s="6"/>
      <c r="Z277" s="6"/>
      <c r="AA277" s="6"/>
      <c r="AB277" s="6"/>
    </row>
    <row r="278" spans="14:28" x14ac:dyDescent="0.25">
      <c r="N278" s="6"/>
      <c r="O278" s="6"/>
      <c r="P278" s="6"/>
      <c r="V278" s="16"/>
      <c r="W278" s="16"/>
      <c r="X278" s="16"/>
      <c r="Y278" s="6"/>
      <c r="Z278" s="6"/>
      <c r="AA278" s="6"/>
      <c r="AB278" s="6"/>
    </row>
  </sheetData>
  <mergeCells count="18">
    <mergeCell ref="E9:F9"/>
    <mergeCell ref="G9:H9"/>
    <mergeCell ref="I9:J9"/>
    <mergeCell ref="B55:J55"/>
    <mergeCell ref="E7:F7"/>
    <mergeCell ref="G7:H7"/>
    <mergeCell ref="I7:J7"/>
    <mergeCell ref="E8:F8"/>
    <mergeCell ref="G8:H8"/>
    <mergeCell ref="I8:J8"/>
    <mergeCell ref="B29:J29"/>
    <mergeCell ref="B33:J33"/>
    <mergeCell ref="E5:F5"/>
    <mergeCell ref="G5:H5"/>
    <mergeCell ref="I5:J5"/>
    <mergeCell ref="E6:F6"/>
    <mergeCell ref="G6:H6"/>
    <mergeCell ref="I6:J6"/>
  </mergeCells>
  <printOptions horizontalCentered="1"/>
  <pageMargins left="0.25" right="0.25" top="0.5" bottom="0.5" header="0" footer="0.25"/>
  <pageSetup scale="86" orientation="landscape" horizontalDpi="4000" verticalDpi="4000" r:id="rId1"/>
  <headerFooter>
    <oddFooter>&amp;L&amp;"Helvetica,Regular"&amp;12&amp;K000000© Educe, Inc.&amp;C&amp;"Helvetica,Regular"&amp;12&amp;K000000&amp;P of &amp;N&amp;R&amp;"Calibri,Regular"&amp;K000000&amp;A</oddFooter>
  </headerFooter>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H276"/>
  <sheetViews>
    <sheetView showGridLines="0" zoomScale="87" zoomScaleNormal="80" zoomScalePageLayoutView="90" workbookViewId="0">
      <selection activeCell="AA12" sqref="AA12"/>
    </sheetView>
  </sheetViews>
  <sheetFormatPr defaultColWidth="8.7109375" defaultRowHeight="12.75" x14ac:dyDescent="0.2"/>
  <cols>
    <col min="1" max="1" width="2.7109375" style="8" customWidth="1"/>
    <col min="2" max="2" width="47.7109375" style="8" customWidth="1"/>
    <col min="3" max="9" width="11.28515625" style="8" customWidth="1"/>
    <col min="10" max="10" width="11.28515625" style="9" customWidth="1"/>
    <col min="11" max="12" width="11.28515625" style="8" customWidth="1"/>
    <col min="13" max="13" width="11.28515625" style="9" customWidth="1"/>
    <col min="14" max="14" width="8.7109375" style="8"/>
    <col min="15" max="15" width="0" style="8" hidden="1" customWidth="1"/>
    <col min="16" max="16" width="35" style="40" hidden="1" customWidth="1"/>
    <col min="17" max="19" width="10.7109375" style="11" hidden="1" customWidth="1"/>
    <col min="20" max="20" width="20.42578125" style="11" hidden="1" customWidth="1"/>
    <col min="21" max="21" width="8.7109375" style="11" hidden="1" customWidth="1"/>
    <col min="22" max="24" width="8.7109375" style="11"/>
    <col min="25" max="26" width="8.7109375" style="10"/>
    <col min="27" max="16384" width="8.7109375" style="8"/>
  </cols>
  <sheetData>
    <row r="1" spans="1:34" ht="15" customHeight="1" x14ac:dyDescent="0.2"/>
    <row r="2" spans="1:34" customFormat="1" ht="45" customHeight="1" x14ac:dyDescent="0.6">
      <c r="A2" s="28"/>
      <c r="B2" s="134" t="s">
        <v>99</v>
      </c>
      <c r="C2" s="52"/>
      <c r="D2" s="52"/>
      <c r="E2" s="52"/>
      <c r="F2" s="52"/>
      <c r="G2" s="52"/>
      <c r="H2" s="52"/>
      <c r="I2" s="52"/>
      <c r="J2" s="52"/>
      <c r="K2" s="52"/>
      <c r="L2" s="52"/>
      <c r="M2" s="52"/>
      <c r="N2" s="52"/>
      <c r="O2" s="52"/>
      <c r="P2" s="52"/>
      <c r="Q2" s="52"/>
      <c r="R2" s="52"/>
      <c r="S2" s="52"/>
      <c r="T2" s="52"/>
      <c r="U2" s="52"/>
      <c r="X2" s="2"/>
      <c r="Y2" s="3"/>
      <c r="Z2" s="3"/>
      <c r="AA2" s="3"/>
      <c r="AB2" s="3"/>
      <c r="AC2" s="3"/>
      <c r="AD2" s="3"/>
      <c r="AE2" s="3"/>
      <c r="AF2" s="3"/>
      <c r="AG2" s="2"/>
      <c r="AH2" s="2"/>
    </row>
    <row r="3" spans="1:34" customFormat="1" ht="20.100000000000001" customHeight="1" x14ac:dyDescent="0.25">
      <c r="A3" s="28"/>
      <c r="B3" s="99" t="s">
        <v>30</v>
      </c>
      <c r="C3" s="99"/>
      <c r="D3" s="99"/>
      <c r="E3" s="99"/>
      <c r="F3" s="99"/>
      <c r="G3" s="99"/>
      <c r="H3" s="99"/>
      <c r="I3" s="99"/>
      <c r="J3" s="99"/>
      <c r="K3" s="99"/>
      <c r="L3" s="99"/>
      <c r="M3" s="99"/>
      <c r="N3" s="50"/>
      <c r="O3" s="50"/>
      <c r="P3" s="50"/>
      <c r="Q3" s="50"/>
      <c r="R3" s="50"/>
      <c r="S3" s="50"/>
      <c r="T3" s="50"/>
      <c r="U3" s="50"/>
      <c r="X3" s="2"/>
      <c r="Y3" s="3"/>
      <c r="Z3" s="3"/>
      <c r="AA3" s="3"/>
      <c r="AB3" s="3"/>
      <c r="AC3" s="3"/>
      <c r="AD3" s="3"/>
      <c r="AE3" s="3"/>
      <c r="AF3" s="3"/>
      <c r="AG3" s="2"/>
      <c r="AH3" s="2"/>
    </row>
    <row r="4" spans="1:34" customFormat="1" ht="19.350000000000001" customHeight="1" x14ac:dyDescent="0.25">
      <c r="A4" s="28"/>
      <c r="B4" s="100" t="s">
        <v>47</v>
      </c>
      <c r="C4" s="100"/>
      <c r="D4" s="100"/>
      <c r="E4" s="100"/>
      <c r="F4" s="100"/>
      <c r="G4" s="100"/>
      <c r="H4" s="100"/>
      <c r="I4" s="100"/>
      <c r="J4" s="100"/>
      <c r="K4" s="100"/>
      <c r="L4" s="100"/>
      <c r="M4" s="100"/>
      <c r="N4" s="48"/>
      <c r="O4" s="48"/>
      <c r="P4" s="48"/>
      <c r="Q4" s="48"/>
      <c r="R4" s="48"/>
      <c r="S4" s="48"/>
      <c r="T4" s="48"/>
      <c r="U4" s="48"/>
      <c r="X4" s="2"/>
      <c r="Y4" s="3"/>
      <c r="Z4" s="3"/>
      <c r="AA4" s="3"/>
      <c r="AB4" s="3"/>
      <c r="AC4" s="3"/>
      <c r="AD4" s="3"/>
      <c r="AE4" s="3"/>
      <c r="AF4" s="3"/>
      <c r="AG4" s="2"/>
      <c r="AH4" s="2"/>
    </row>
    <row r="5" spans="1:34" customFormat="1" ht="11.1" customHeight="1" x14ac:dyDescent="0.25">
      <c r="A5" s="28"/>
      <c r="B5" s="100"/>
      <c r="C5" s="100"/>
      <c r="D5" s="100"/>
      <c r="E5" s="100"/>
      <c r="F5" s="100"/>
      <c r="G5" s="100"/>
      <c r="H5" s="100"/>
      <c r="I5" s="100"/>
      <c r="J5" s="100"/>
      <c r="K5" s="100"/>
      <c r="L5" s="100"/>
      <c r="M5" s="100"/>
      <c r="N5" s="48"/>
      <c r="O5" s="48"/>
      <c r="P5" s="48"/>
      <c r="Q5" s="48"/>
      <c r="R5" s="48"/>
      <c r="S5" s="48"/>
      <c r="T5" s="48"/>
      <c r="U5" s="48"/>
      <c r="X5" s="2"/>
      <c r="Y5" s="3"/>
      <c r="Z5" s="3"/>
      <c r="AA5" s="3"/>
      <c r="AB5" s="3"/>
      <c r="AC5" s="3"/>
      <c r="AD5" s="3"/>
      <c r="AE5" s="3"/>
      <c r="AF5" s="3"/>
      <c r="AG5" s="2"/>
      <c r="AH5" s="2"/>
    </row>
    <row r="6" spans="1:34" customFormat="1" ht="20.100000000000001" customHeight="1" x14ac:dyDescent="0.25">
      <c r="B6" s="576" t="s">
        <v>12</v>
      </c>
      <c r="C6" s="686">
        <f>'Step 1 Inputs &amp; Historical'!D10</f>
        <v>2020</v>
      </c>
      <c r="D6" s="687"/>
      <c r="E6" s="694">
        <f>'Step 1 Inputs &amp; Historical'!F10</f>
        <v>2021</v>
      </c>
      <c r="F6" s="694"/>
      <c r="G6" s="577" t="s">
        <v>18</v>
      </c>
      <c r="H6" s="694">
        <f>'Step 1 Inputs &amp; Historical'!J10</f>
        <v>2022</v>
      </c>
      <c r="I6" s="694"/>
      <c r="J6" s="577" t="s">
        <v>18</v>
      </c>
      <c r="K6" s="694" t="str">
        <f>'Step 1 Inputs &amp; Historical'!S10</f>
        <v>2023 Est. Total</v>
      </c>
      <c r="L6" s="694"/>
      <c r="M6" s="577" t="s">
        <v>18</v>
      </c>
      <c r="N6" s="6"/>
      <c r="P6" s="28"/>
      <c r="Q6" s="3"/>
      <c r="R6" s="3"/>
      <c r="S6" s="3"/>
      <c r="T6" s="3"/>
      <c r="U6" s="16"/>
      <c r="V6" s="16"/>
      <c r="W6" s="16"/>
      <c r="X6" s="16"/>
      <c r="Y6" s="6"/>
      <c r="Z6" s="6"/>
      <c r="AA6" s="6"/>
      <c r="AB6" s="6"/>
    </row>
    <row r="7" spans="1:34" s="17" customFormat="1" ht="21" customHeight="1" x14ac:dyDescent="0.25">
      <c r="B7" s="310" t="str">
        <f>'Step 1 Inputs &amp; Historical'!B19</f>
        <v>Investment Management (AUM) Fees</v>
      </c>
      <c r="C7" s="688">
        <f>'Step 1 Inputs &amp; Historical'!D19</f>
        <v>0</v>
      </c>
      <c r="D7" s="689"/>
      <c r="E7" s="682">
        <f>'Step 1 Inputs &amp; Historical'!F19</f>
        <v>0</v>
      </c>
      <c r="F7" s="682"/>
      <c r="G7" s="311" t="str">
        <f t="shared" ref="G7:G13" si="0">IFERROR((E7-C7)/C7,"*")</f>
        <v>*</v>
      </c>
      <c r="H7" s="683">
        <f>'Step 1 Inputs &amp; Historical'!J19</f>
        <v>0</v>
      </c>
      <c r="I7" s="683"/>
      <c r="J7" s="311" t="str">
        <f t="shared" ref="J7:J13" si="1">IFERROR((H7-E7)/E7,"*")</f>
        <v>*</v>
      </c>
      <c r="K7" s="683">
        <f>'Step 1 Inputs &amp; Historical'!S19</f>
        <v>0</v>
      </c>
      <c r="L7" s="683"/>
      <c r="M7" s="311" t="str">
        <f t="shared" ref="M7:M13" si="2">IFERROR((K7-H7)/H7,"*")</f>
        <v>*</v>
      </c>
      <c r="N7" s="16"/>
      <c r="P7" s="3"/>
      <c r="Q7" s="3"/>
      <c r="R7" s="3"/>
      <c r="S7" s="3"/>
      <c r="T7" s="3"/>
      <c r="W7" s="16"/>
      <c r="X7" s="16"/>
      <c r="Y7" s="16"/>
      <c r="Z7" s="16"/>
      <c r="AA7" s="16"/>
      <c r="AB7" s="16"/>
    </row>
    <row r="8" spans="1:34" customFormat="1" ht="20.100000000000001" customHeight="1" x14ac:dyDescent="0.25">
      <c r="B8" s="310" t="str">
        <f>'Step 1 Inputs &amp; Historical'!B20</f>
        <v>Investment Advisory (AUA) Fees</v>
      </c>
      <c r="C8" s="688">
        <f>'Step 1 Inputs &amp; Historical'!D20</f>
        <v>0</v>
      </c>
      <c r="D8" s="689"/>
      <c r="E8" s="682">
        <f>'Step 1 Inputs &amp; Historical'!F20</f>
        <v>0</v>
      </c>
      <c r="F8" s="682"/>
      <c r="G8" s="311" t="str">
        <f t="shared" si="0"/>
        <v>*</v>
      </c>
      <c r="H8" s="683">
        <f>'Step 1 Inputs &amp; Historical'!J20</f>
        <v>0</v>
      </c>
      <c r="I8" s="683"/>
      <c r="J8" s="311" t="str">
        <f t="shared" si="1"/>
        <v>*</v>
      </c>
      <c r="K8" s="683">
        <f>'Step 1 Inputs &amp; Historical'!S20</f>
        <v>0</v>
      </c>
      <c r="L8" s="683"/>
      <c r="M8" s="311" t="str">
        <f t="shared" si="2"/>
        <v>*</v>
      </c>
      <c r="N8" s="6"/>
      <c r="P8" s="28"/>
      <c r="Q8" s="3"/>
      <c r="R8" s="3"/>
      <c r="S8" s="3"/>
      <c r="T8" s="3"/>
      <c r="U8" s="17"/>
      <c r="V8" s="17"/>
      <c r="W8" s="16"/>
      <c r="X8" s="16"/>
      <c r="Y8" s="6"/>
      <c r="Z8" s="6"/>
      <c r="AA8" s="6"/>
      <c r="AB8" s="6"/>
    </row>
    <row r="9" spans="1:34" customFormat="1" ht="20.100000000000001" customHeight="1" x14ac:dyDescent="0.25">
      <c r="B9" s="310" t="str">
        <f>'Step 1 Inputs &amp; Historical'!B23</f>
        <v>Financial Planning Fees (hourly or retainer)</v>
      </c>
      <c r="C9" s="688">
        <f>'Step 1 Inputs &amp; Historical'!D23</f>
        <v>0</v>
      </c>
      <c r="D9" s="689"/>
      <c r="E9" s="690">
        <f>'Step 1 Inputs &amp; Historical'!F23</f>
        <v>0</v>
      </c>
      <c r="F9" s="691"/>
      <c r="G9" s="311" t="str">
        <f>IFERROR((E9-C9)/C9,"*")</f>
        <v>*</v>
      </c>
      <c r="H9" s="684">
        <f>'Step 1 Inputs &amp; Historical'!J23</f>
        <v>0</v>
      </c>
      <c r="I9" s="685"/>
      <c r="J9" s="311" t="str">
        <f>IFERROR((H9-E9)/E9,"*")</f>
        <v>*</v>
      </c>
      <c r="K9" s="684">
        <f>'Step 1 Inputs &amp; Historical'!S23</f>
        <v>0</v>
      </c>
      <c r="L9" s="685"/>
      <c r="M9" s="311" t="str">
        <f>IFERROR((K9-H9)/H9,"*")</f>
        <v>*</v>
      </c>
      <c r="N9" s="6"/>
      <c r="P9" s="28"/>
      <c r="Q9" s="3"/>
      <c r="R9" s="3"/>
      <c r="S9" s="3"/>
      <c r="T9" s="3"/>
      <c r="U9" s="17"/>
      <c r="V9" s="17"/>
      <c r="W9" s="16"/>
      <c r="X9" s="16"/>
      <c r="Y9" s="6"/>
      <c r="Z9" s="6"/>
      <c r="AA9" s="6"/>
      <c r="AB9" s="6"/>
    </row>
    <row r="10" spans="1:34" customFormat="1" ht="20.100000000000001" customHeight="1" x14ac:dyDescent="0.25">
      <c r="B10" s="310" t="str">
        <f>'Step 1 Inputs &amp; Historical'!B21</f>
        <v>Securities Trails &amp; Commissions</v>
      </c>
      <c r="C10" s="688">
        <f>'Step 1 Inputs &amp; Historical'!D21</f>
        <v>0</v>
      </c>
      <c r="D10" s="689"/>
      <c r="E10" s="682">
        <f>'Step 1 Inputs &amp; Historical'!F21</f>
        <v>0</v>
      </c>
      <c r="F10" s="682"/>
      <c r="G10" s="311" t="str">
        <f t="shared" ref="G10:G12" si="3">IFERROR((E10-C10)/C10,"*")</f>
        <v>*</v>
      </c>
      <c r="H10" s="683">
        <f>'Step 1 Inputs &amp; Historical'!J21</f>
        <v>0</v>
      </c>
      <c r="I10" s="683"/>
      <c r="J10" s="311" t="str">
        <f t="shared" ref="J10:J12" si="4">IFERROR((H10-E10)/E10,"*")</f>
        <v>*</v>
      </c>
      <c r="K10" s="683">
        <f>'Step 1 Inputs &amp; Historical'!S21</f>
        <v>0</v>
      </c>
      <c r="L10" s="683"/>
      <c r="M10" s="311" t="str">
        <f t="shared" ref="M10:M12" si="5">IFERROR((K10-H10)/H10,"*")</f>
        <v>*</v>
      </c>
      <c r="N10" s="6"/>
      <c r="P10" s="28"/>
      <c r="Q10" s="3"/>
      <c r="R10" s="3"/>
      <c r="S10" s="3"/>
      <c r="T10" s="3"/>
      <c r="U10" s="17"/>
      <c r="V10" s="17"/>
      <c r="W10" s="16"/>
      <c r="X10" s="16"/>
      <c r="Y10" s="6"/>
      <c r="Z10" s="6"/>
      <c r="AA10" s="6"/>
      <c r="AB10" s="6"/>
    </row>
    <row r="11" spans="1:34" customFormat="1" ht="20.100000000000001" customHeight="1" x14ac:dyDescent="0.25">
      <c r="B11" s="310" t="str">
        <f>'Step 1 Inputs &amp; Historical'!B22</f>
        <v>Insurance Trails &amp; Commissions</v>
      </c>
      <c r="C11" s="688">
        <f>'Step 1 Inputs &amp; Historical'!D22</f>
        <v>0</v>
      </c>
      <c r="D11" s="689"/>
      <c r="E11" s="682">
        <f>'Step 1 Inputs &amp; Historical'!F22</f>
        <v>0</v>
      </c>
      <c r="F11" s="682"/>
      <c r="G11" s="311" t="str">
        <f t="shared" si="3"/>
        <v>*</v>
      </c>
      <c r="H11" s="683">
        <f>'Step 1 Inputs &amp; Historical'!J22</f>
        <v>0</v>
      </c>
      <c r="I11" s="683"/>
      <c r="J11" s="311" t="str">
        <f t="shared" si="4"/>
        <v>*</v>
      </c>
      <c r="K11" s="683">
        <f>'Step 1 Inputs &amp; Historical'!S22</f>
        <v>0</v>
      </c>
      <c r="L11" s="683"/>
      <c r="M11" s="311" t="str">
        <f t="shared" si="5"/>
        <v>*</v>
      </c>
      <c r="N11" s="6"/>
      <c r="P11" s="28"/>
      <c r="Q11" s="3"/>
      <c r="R11" s="3"/>
      <c r="S11" s="3"/>
      <c r="T11" s="3"/>
      <c r="U11" s="17"/>
      <c r="V11" s="17"/>
      <c r="W11" s="16"/>
      <c r="X11" s="16"/>
      <c r="Y11" s="6"/>
      <c r="Z11" s="6"/>
      <c r="AA11" s="6"/>
      <c r="AB11" s="6"/>
    </row>
    <row r="12" spans="1:34" customFormat="1" ht="20.100000000000001" customHeight="1" x14ac:dyDescent="0.25">
      <c r="B12" s="310" t="str">
        <f>'Step 1 Inputs &amp; Historical'!B24</f>
        <v>Other</v>
      </c>
      <c r="C12" s="688">
        <f>'Step 1 Inputs &amp; Historical'!D24</f>
        <v>0</v>
      </c>
      <c r="D12" s="689"/>
      <c r="E12" s="682">
        <f>'Step 1 Inputs &amp; Historical'!F24</f>
        <v>0</v>
      </c>
      <c r="F12" s="682"/>
      <c r="G12" s="311" t="str">
        <f t="shared" si="3"/>
        <v>*</v>
      </c>
      <c r="H12" s="683">
        <f>'Step 1 Inputs &amp; Historical'!J24</f>
        <v>0</v>
      </c>
      <c r="I12" s="683"/>
      <c r="J12" s="311" t="str">
        <f t="shared" si="4"/>
        <v>*</v>
      </c>
      <c r="K12" s="683">
        <f>'Step 1 Inputs &amp; Historical'!S24</f>
        <v>0</v>
      </c>
      <c r="L12" s="683"/>
      <c r="M12" s="311" t="str">
        <f t="shared" si="5"/>
        <v>*</v>
      </c>
      <c r="N12" s="6"/>
      <c r="P12" s="28"/>
      <c r="Q12" s="3"/>
      <c r="R12" s="3"/>
      <c r="S12" s="3"/>
      <c r="T12" s="3"/>
      <c r="U12" s="17"/>
      <c r="V12" s="17"/>
      <c r="W12" s="16"/>
      <c r="X12" s="16"/>
      <c r="Y12" s="6"/>
      <c r="Z12" s="6"/>
      <c r="AA12" s="6"/>
      <c r="AB12" s="6"/>
    </row>
    <row r="13" spans="1:34" customFormat="1" ht="23.1" customHeight="1" x14ac:dyDescent="0.25">
      <c r="B13" s="135" t="s">
        <v>48</v>
      </c>
      <c r="C13" s="681">
        <f>SUM(C7:D12)</f>
        <v>0</v>
      </c>
      <c r="D13" s="681"/>
      <c r="E13" s="681">
        <f>SUM(E7:F12)</f>
        <v>0</v>
      </c>
      <c r="F13" s="681"/>
      <c r="G13" s="136" t="str">
        <f t="shared" si="0"/>
        <v>*</v>
      </c>
      <c r="H13" s="681">
        <f>SUM(H7:I12)</f>
        <v>0</v>
      </c>
      <c r="I13" s="681"/>
      <c r="J13" s="137" t="str">
        <f t="shared" si="1"/>
        <v>*</v>
      </c>
      <c r="K13" s="681">
        <f>SUM(K7:L12)</f>
        <v>0</v>
      </c>
      <c r="L13" s="681"/>
      <c r="M13" s="137" t="str">
        <f t="shared" si="2"/>
        <v>*</v>
      </c>
      <c r="N13" s="6"/>
      <c r="P13" s="28"/>
      <c r="Q13" s="3"/>
      <c r="R13" s="3"/>
      <c r="S13" s="3"/>
      <c r="T13" s="3"/>
      <c r="U13" s="17"/>
      <c r="V13" s="17"/>
      <c r="W13" s="16"/>
      <c r="X13" s="16"/>
      <c r="Y13" s="6"/>
      <c r="Z13" s="6"/>
      <c r="AA13" s="6"/>
      <c r="AB13" s="6"/>
    </row>
    <row r="14" spans="1:34" x14ac:dyDescent="0.2">
      <c r="B14" s="116"/>
      <c r="C14" s="117"/>
      <c r="D14" s="117"/>
      <c r="E14" s="117"/>
      <c r="F14" s="117"/>
      <c r="G14" s="117"/>
      <c r="H14" s="117"/>
      <c r="I14" s="117"/>
      <c r="J14" s="118"/>
      <c r="K14" s="117"/>
      <c r="L14" s="117"/>
      <c r="M14" s="119"/>
      <c r="N14" s="12"/>
      <c r="U14" s="30"/>
      <c r="V14" s="30"/>
      <c r="W14" s="13"/>
      <c r="X14" s="13"/>
      <c r="Y14" s="12"/>
      <c r="Z14" s="12"/>
      <c r="AA14" s="12"/>
      <c r="AB14" s="12"/>
    </row>
    <row r="15" spans="1:34" x14ac:dyDescent="0.2">
      <c r="B15" s="120"/>
      <c r="C15" s="121"/>
      <c r="D15" s="121"/>
      <c r="E15" s="121"/>
      <c r="F15" s="121"/>
      <c r="G15" s="121"/>
      <c r="H15" s="121"/>
      <c r="I15" s="121"/>
      <c r="J15" s="122"/>
      <c r="K15" s="121"/>
      <c r="L15" s="121"/>
      <c r="M15" s="123"/>
      <c r="N15" s="12"/>
      <c r="U15" s="30"/>
      <c r="V15" s="30"/>
      <c r="W15" s="13"/>
      <c r="X15" s="13"/>
      <c r="Y15" s="12"/>
      <c r="Z15" s="12"/>
      <c r="AA15" s="12"/>
      <c r="AB15" s="12"/>
    </row>
    <row r="16" spans="1:34" x14ac:dyDescent="0.2">
      <c r="B16" s="120"/>
      <c r="C16" s="121"/>
      <c r="D16" s="121"/>
      <c r="E16" s="121"/>
      <c r="F16" s="121"/>
      <c r="G16" s="121"/>
      <c r="H16" s="121"/>
      <c r="I16" s="121"/>
      <c r="J16" s="122"/>
      <c r="K16" s="121"/>
      <c r="L16" s="121"/>
      <c r="M16" s="123"/>
      <c r="N16" s="12"/>
      <c r="U16" s="30"/>
      <c r="V16" s="30"/>
      <c r="W16" s="13"/>
      <c r="X16" s="13"/>
      <c r="Y16" s="12"/>
      <c r="Z16" s="12"/>
      <c r="AA16" s="12"/>
      <c r="AB16" s="12"/>
    </row>
    <row r="17" spans="2:28" x14ac:dyDescent="0.2">
      <c r="B17" s="120"/>
      <c r="C17" s="121"/>
      <c r="D17" s="121"/>
      <c r="E17" s="121"/>
      <c r="F17" s="121"/>
      <c r="G17" s="121"/>
      <c r="H17" s="121"/>
      <c r="I17" s="121"/>
      <c r="J17" s="122"/>
      <c r="K17" s="121"/>
      <c r="L17" s="121"/>
      <c r="M17" s="123"/>
      <c r="N17" s="12"/>
      <c r="U17" s="30"/>
      <c r="V17" s="30"/>
      <c r="W17" s="13"/>
      <c r="X17" s="13"/>
      <c r="Y17" s="12"/>
      <c r="Z17" s="12"/>
      <c r="AA17" s="12"/>
      <c r="AB17" s="12"/>
    </row>
    <row r="18" spans="2:28" x14ac:dyDescent="0.2">
      <c r="B18" s="120"/>
      <c r="C18" s="121"/>
      <c r="D18" s="121"/>
      <c r="E18" s="121"/>
      <c r="F18" s="121"/>
      <c r="G18" s="121"/>
      <c r="H18" s="121"/>
      <c r="I18" s="121"/>
      <c r="J18" s="122"/>
      <c r="K18" s="121"/>
      <c r="L18" s="121"/>
      <c r="M18" s="123"/>
      <c r="N18" s="12"/>
      <c r="U18" s="30"/>
      <c r="V18" s="30"/>
      <c r="W18" s="13"/>
      <c r="X18" s="13"/>
      <c r="Y18" s="12"/>
      <c r="Z18" s="12"/>
      <c r="AA18" s="12"/>
      <c r="AB18" s="12"/>
    </row>
    <row r="19" spans="2:28" x14ac:dyDescent="0.2">
      <c r="B19" s="120"/>
      <c r="C19" s="121"/>
      <c r="D19" s="121"/>
      <c r="E19" s="121"/>
      <c r="F19" s="121"/>
      <c r="G19" s="121"/>
      <c r="H19" s="121"/>
      <c r="I19" s="121"/>
      <c r="J19" s="122"/>
      <c r="K19" s="121"/>
      <c r="L19" s="121"/>
      <c r="M19" s="123"/>
      <c r="N19" s="12"/>
      <c r="U19" s="30"/>
      <c r="V19" s="30"/>
      <c r="W19" s="13"/>
      <c r="X19" s="13"/>
      <c r="Y19" s="12"/>
      <c r="Z19" s="12"/>
      <c r="AA19" s="12"/>
      <c r="AB19" s="12"/>
    </row>
    <row r="20" spans="2:28" x14ac:dyDescent="0.2">
      <c r="B20" s="120"/>
      <c r="C20" s="121"/>
      <c r="D20" s="121"/>
      <c r="E20" s="121"/>
      <c r="F20" s="121"/>
      <c r="G20" s="121"/>
      <c r="H20" s="121"/>
      <c r="I20" s="121"/>
      <c r="J20" s="122"/>
      <c r="K20" s="121"/>
      <c r="L20" s="121"/>
      <c r="M20" s="123"/>
      <c r="N20" s="12"/>
      <c r="U20" s="30"/>
      <c r="V20" s="30"/>
      <c r="W20" s="13"/>
      <c r="X20" s="13"/>
      <c r="Y20" s="12"/>
      <c r="Z20" s="12"/>
      <c r="AA20" s="12"/>
      <c r="AB20" s="12"/>
    </row>
    <row r="21" spans="2:28" s="10" customFormat="1" ht="51" customHeight="1" x14ac:dyDescent="0.2">
      <c r="B21" s="120"/>
      <c r="C21" s="121"/>
      <c r="D21" s="121"/>
      <c r="E21" s="121"/>
      <c r="F21" s="121"/>
      <c r="G21" s="121"/>
      <c r="H21" s="121"/>
      <c r="I21" s="121"/>
      <c r="J21" s="122"/>
      <c r="K21" s="121"/>
      <c r="L21" s="121"/>
      <c r="M21" s="123"/>
      <c r="N21" s="12"/>
      <c r="O21" s="8"/>
      <c r="P21" s="8"/>
      <c r="Q21" s="67"/>
      <c r="R21" s="68"/>
      <c r="S21" s="69"/>
      <c r="T21" s="31"/>
      <c r="U21" s="32"/>
      <c r="V21" s="31"/>
      <c r="W21" s="30"/>
      <c r="X21" s="14"/>
      <c r="Y21" s="12"/>
      <c r="Z21" s="12"/>
      <c r="AA21" s="12"/>
      <c r="AB21" s="12"/>
    </row>
    <row r="22" spans="2:28" s="10" customFormat="1" x14ac:dyDescent="0.2">
      <c r="B22" s="120"/>
      <c r="C22" s="121"/>
      <c r="D22" s="121"/>
      <c r="E22" s="121"/>
      <c r="F22" s="121"/>
      <c r="G22" s="121"/>
      <c r="H22" s="121"/>
      <c r="I22" s="121"/>
      <c r="J22" s="122"/>
      <c r="K22" s="121"/>
      <c r="L22" s="121"/>
      <c r="M22" s="123"/>
      <c r="N22" s="12"/>
      <c r="O22" s="8"/>
      <c r="P22" s="40"/>
      <c r="Q22" s="55"/>
      <c r="R22" s="42"/>
      <c r="S22" s="42"/>
      <c r="T22" s="42"/>
      <c r="U22" s="42"/>
      <c r="V22" s="30"/>
      <c r="W22" s="30"/>
      <c r="X22" s="13"/>
      <c r="Y22" s="12"/>
      <c r="Z22" s="12"/>
      <c r="AA22" s="12"/>
      <c r="AB22" s="12"/>
    </row>
    <row r="23" spans="2:28" s="10" customFormat="1" x14ac:dyDescent="0.2">
      <c r="B23" s="120"/>
      <c r="C23" s="121"/>
      <c r="D23" s="121"/>
      <c r="E23" s="121"/>
      <c r="F23" s="121"/>
      <c r="G23" s="121"/>
      <c r="H23" s="121"/>
      <c r="I23" s="121"/>
      <c r="J23" s="122"/>
      <c r="K23" s="121"/>
      <c r="L23" s="121"/>
      <c r="M23" s="123"/>
      <c r="N23" s="12"/>
      <c r="O23" s="8"/>
      <c r="P23" s="40"/>
      <c r="Q23" s="41"/>
      <c r="R23" s="42"/>
      <c r="S23" s="42"/>
      <c r="T23" s="42"/>
      <c r="U23" s="42"/>
      <c r="V23" s="30"/>
      <c r="W23" s="30"/>
      <c r="X23" s="13"/>
      <c r="Y23" s="12"/>
      <c r="Z23" s="12"/>
      <c r="AA23" s="12"/>
      <c r="AB23" s="12"/>
    </row>
    <row r="24" spans="2:28" s="11" customFormat="1" x14ac:dyDescent="0.2">
      <c r="B24" s="120"/>
      <c r="C24" s="121"/>
      <c r="D24" s="121"/>
      <c r="E24" s="121"/>
      <c r="F24" s="121"/>
      <c r="G24" s="121"/>
      <c r="H24" s="121"/>
      <c r="I24" s="121"/>
      <c r="J24" s="122"/>
      <c r="K24" s="121"/>
      <c r="L24" s="121"/>
      <c r="M24" s="123"/>
      <c r="N24" s="12"/>
      <c r="O24" s="8"/>
      <c r="P24" s="40"/>
      <c r="Q24" s="41"/>
      <c r="R24" s="42"/>
      <c r="S24" s="42"/>
      <c r="T24" s="42"/>
      <c r="U24" s="42"/>
      <c r="V24" s="30"/>
      <c r="W24" s="30"/>
      <c r="X24" s="13"/>
      <c r="Y24" s="12"/>
      <c r="Z24" s="12"/>
      <c r="AA24" s="13"/>
      <c r="AB24" s="13"/>
    </row>
    <row r="25" spans="2:28" s="11" customFormat="1" x14ac:dyDescent="0.2">
      <c r="B25" s="120"/>
      <c r="C25" s="121"/>
      <c r="D25" s="121"/>
      <c r="E25" s="121"/>
      <c r="F25" s="121"/>
      <c r="G25" s="121"/>
      <c r="H25" s="121"/>
      <c r="I25" s="121"/>
      <c r="J25" s="122"/>
      <c r="K25" s="121"/>
      <c r="L25" s="121"/>
      <c r="M25" s="123"/>
      <c r="N25" s="12"/>
      <c r="O25" s="8"/>
      <c r="P25" s="40"/>
      <c r="V25" s="30"/>
      <c r="W25" s="30"/>
      <c r="X25" s="13"/>
      <c r="Y25" s="12"/>
      <c r="Z25" s="12"/>
      <c r="AA25" s="13"/>
      <c r="AB25" s="13"/>
    </row>
    <row r="26" spans="2:28" s="11" customFormat="1" x14ac:dyDescent="0.2">
      <c r="B26" s="120"/>
      <c r="C26" s="121"/>
      <c r="D26" s="121"/>
      <c r="E26" s="121"/>
      <c r="F26" s="121"/>
      <c r="G26" s="121"/>
      <c r="H26" s="121"/>
      <c r="I26" s="121"/>
      <c r="J26" s="122"/>
      <c r="K26" s="121"/>
      <c r="L26" s="121"/>
      <c r="M26" s="123"/>
      <c r="N26" s="12"/>
      <c r="O26" s="8"/>
      <c r="P26" s="40"/>
      <c r="Q26" s="11">
        <f>C6</f>
        <v>2020</v>
      </c>
      <c r="R26" s="11">
        <f>E6</f>
        <v>2021</v>
      </c>
      <c r="S26" s="11">
        <f>H6</f>
        <v>2022</v>
      </c>
      <c r="T26" s="41" t="str">
        <f>K6</f>
        <v>2023 Est. Total</v>
      </c>
      <c r="V26" s="30"/>
      <c r="W26" s="30"/>
      <c r="X26" s="13"/>
      <c r="Y26" s="12"/>
      <c r="Z26" s="12"/>
      <c r="AA26" s="13"/>
      <c r="AB26" s="13"/>
    </row>
    <row r="27" spans="2:28" s="11" customFormat="1" x14ac:dyDescent="0.2">
      <c r="B27" s="120"/>
      <c r="C27" s="121"/>
      <c r="D27" s="121"/>
      <c r="E27" s="121"/>
      <c r="F27" s="121"/>
      <c r="G27" s="121"/>
      <c r="H27" s="121"/>
      <c r="I27" s="121"/>
      <c r="J27" s="122"/>
      <c r="K27" s="121"/>
      <c r="L27" s="121"/>
      <c r="M27" s="123"/>
      <c r="N27" s="12"/>
      <c r="O27" s="8"/>
      <c r="P27" s="40"/>
      <c r="Q27" s="42"/>
      <c r="R27" s="42"/>
      <c r="S27" s="42"/>
      <c r="T27" s="42"/>
      <c r="V27" s="30"/>
      <c r="W27" s="30"/>
      <c r="X27" s="13"/>
      <c r="Y27" s="12"/>
      <c r="Z27" s="12"/>
      <c r="AA27" s="13"/>
      <c r="AB27" s="13"/>
    </row>
    <row r="28" spans="2:28" s="11" customFormat="1" x14ac:dyDescent="0.2">
      <c r="B28" s="120"/>
      <c r="C28" s="121"/>
      <c r="D28" s="121"/>
      <c r="E28" s="121"/>
      <c r="F28" s="121"/>
      <c r="G28" s="121"/>
      <c r="H28" s="121"/>
      <c r="I28" s="121"/>
      <c r="J28" s="122"/>
      <c r="K28" s="121"/>
      <c r="L28" s="121"/>
      <c r="M28" s="123"/>
      <c r="N28" s="12"/>
      <c r="O28" s="8"/>
      <c r="P28" s="40" t="str">
        <f>B7</f>
        <v>Investment Management (AUM) Fees</v>
      </c>
      <c r="Q28" s="42" t="e">
        <f t="shared" ref="Q28:Q33" si="6">C7/$C$13</f>
        <v>#DIV/0!</v>
      </c>
      <c r="R28" s="42" t="e">
        <f t="shared" ref="R28:R33" si="7">E7/$E$13</f>
        <v>#DIV/0!</v>
      </c>
      <c r="S28" s="42" t="e">
        <f t="shared" ref="S28:S33" si="8">H7/$H$13</f>
        <v>#DIV/0!</v>
      </c>
      <c r="T28" s="42" t="e">
        <f t="shared" ref="T28:T33" si="9">K7/$K$13</f>
        <v>#DIV/0!</v>
      </c>
      <c r="V28" s="30"/>
      <c r="W28" s="30"/>
      <c r="X28" s="13"/>
      <c r="Y28" s="12"/>
      <c r="Z28" s="12"/>
      <c r="AA28" s="13"/>
      <c r="AB28" s="13"/>
    </row>
    <row r="29" spans="2:28" s="11" customFormat="1" x14ac:dyDescent="0.2">
      <c r="B29" s="120"/>
      <c r="C29" s="121"/>
      <c r="D29" s="121"/>
      <c r="E29" s="121"/>
      <c r="F29" s="121"/>
      <c r="G29" s="121"/>
      <c r="H29" s="121"/>
      <c r="I29" s="121"/>
      <c r="J29" s="122"/>
      <c r="K29" s="121"/>
      <c r="L29" s="121"/>
      <c r="M29" s="123"/>
      <c r="N29" s="12"/>
      <c r="O29" s="8"/>
      <c r="P29" s="40" t="str">
        <f>B8</f>
        <v>Investment Advisory (AUA) Fees</v>
      </c>
      <c r="Q29" s="42" t="e">
        <f t="shared" si="6"/>
        <v>#DIV/0!</v>
      </c>
      <c r="R29" s="42" t="e">
        <f t="shared" si="7"/>
        <v>#DIV/0!</v>
      </c>
      <c r="S29" s="42" t="e">
        <f t="shared" si="8"/>
        <v>#DIV/0!</v>
      </c>
      <c r="T29" s="42" t="e">
        <f t="shared" si="9"/>
        <v>#DIV/0!</v>
      </c>
      <c r="V29" s="30"/>
      <c r="W29" s="30"/>
      <c r="X29" s="13"/>
      <c r="Y29" s="12"/>
      <c r="Z29" s="12"/>
      <c r="AA29" s="13"/>
      <c r="AB29" s="13"/>
    </row>
    <row r="30" spans="2:28" s="11" customFormat="1" x14ac:dyDescent="0.2">
      <c r="B30" s="120"/>
      <c r="C30" s="121"/>
      <c r="D30" s="121"/>
      <c r="E30" s="121"/>
      <c r="F30" s="121"/>
      <c r="G30" s="121"/>
      <c r="H30" s="121"/>
      <c r="I30" s="121"/>
      <c r="J30" s="122"/>
      <c r="K30" s="121"/>
      <c r="L30" s="121"/>
      <c r="M30" s="123"/>
      <c r="N30" s="12"/>
      <c r="O30" s="8"/>
      <c r="P30" s="40" t="str">
        <f>B9</f>
        <v>Financial Planning Fees (hourly or retainer)</v>
      </c>
      <c r="Q30" s="42" t="e">
        <f t="shared" si="6"/>
        <v>#DIV/0!</v>
      </c>
      <c r="R30" s="42" t="e">
        <f t="shared" si="7"/>
        <v>#DIV/0!</v>
      </c>
      <c r="S30" s="42" t="e">
        <f t="shared" si="8"/>
        <v>#DIV/0!</v>
      </c>
      <c r="T30" s="42" t="e">
        <f t="shared" si="9"/>
        <v>#DIV/0!</v>
      </c>
      <c r="V30" s="30"/>
      <c r="W30" s="30"/>
      <c r="X30" s="13"/>
      <c r="Y30" s="12"/>
      <c r="Z30" s="12"/>
      <c r="AA30" s="13"/>
      <c r="AB30" s="13"/>
    </row>
    <row r="31" spans="2:28" s="11" customFormat="1" x14ac:dyDescent="0.2">
      <c r="B31" s="120"/>
      <c r="C31" s="121"/>
      <c r="D31" s="121"/>
      <c r="E31" s="121"/>
      <c r="F31" s="121"/>
      <c r="G31" s="121"/>
      <c r="H31" s="121"/>
      <c r="I31" s="121"/>
      <c r="J31" s="122"/>
      <c r="K31" s="121"/>
      <c r="L31" s="121"/>
      <c r="M31" s="123"/>
      <c r="N31" s="12"/>
      <c r="O31" s="8"/>
      <c r="P31" s="40" t="str">
        <f>B10</f>
        <v>Securities Trails &amp; Commissions</v>
      </c>
      <c r="Q31" s="42" t="e">
        <f t="shared" si="6"/>
        <v>#DIV/0!</v>
      </c>
      <c r="R31" s="42" t="e">
        <f t="shared" si="7"/>
        <v>#DIV/0!</v>
      </c>
      <c r="S31" s="42" t="e">
        <f t="shared" si="8"/>
        <v>#DIV/0!</v>
      </c>
      <c r="T31" s="42" t="e">
        <f t="shared" si="9"/>
        <v>#DIV/0!</v>
      </c>
      <c r="V31" s="30"/>
      <c r="W31" s="30"/>
      <c r="X31" s="13"/>
      <c r="Y31" s="12"/>
      <c r="Z31" s="12"/>
      <c r="AA31" s="13"/>
      <c r="AB31" s="13"/>
    </row>
    <row r="32" spans="2:28" s="11" customFormat="1" ht="30" customHeight="1" x14ac:dyDescent="0.2">
      <c r="B32" s="676"/>
      <c r="C32" s="677"/>
      <c r="D32" s="677"/>
      <c r="E32" s="677"/>
      <c r="F32" s="677"/>
      <c r="G32" s="677"/>
      <c r="H32" s="677"/>
      <c r="I32" s="677"/>
      <c r="J32" s="677"/>
      <c r="K32" s="677"/>
      <c r="L32" s="677"/>
      <c r="M32" s="678"/>
      <c r="N32" s="12"/>
      <c r="O32" s="8"/>
      <c r="P32" s="40" t="str">
        <f>B11</f>
        <v>Insurance Trails &amp; Commissions</v>
      </c>
      <c r="Q32" s="42" t="e">
        <f t="shared" si="6"/>
        <v>#DIV/0!</v>
      </c>
      <c r="R32" s="42" t="e">
        <f t="shared" si="7"/>
        <v>#DIV/0!</v>
      </c>
      <c r="S32" s="42" t="e">
        <f t="shared" si="8"/>
        <v>#DIV/0!</v>
      </c>
      <c r="T32" s="42" t="e">
        <f t="shared" si="9"/>
        <v>#DIV/0!</v>
      </c>
      <c r="V32" s="30"/>
      <c r="W32" s="30"/>
      <c r="X32" s="13"/>
      <c r="Y32" s="12"/>
      <c r="Z32" s="12"/>
      <c r="AA32" s="13"/>
      <c r="AB32" s="13"/>
    </row>
    <row r="33" spans="2:28" s="11" customFormat="1" ht="14.25" x14ac:dyDescent="0.2">
      <c r="B33" s="111"/>
      <c r="C33" s="75"/>
      <c r="D33" s="75"/>
      <c r="E33" s="75"/>
      <c r="F33" s="75"/>
      <c r="G33" s="75"/>
      <c r="H33" s="75"/>
      <c r="I33" s="75"/>
      <c r="J33" s="75"/>
      <c r="K33" s="75"/>
      <c r="L33" s="75"/>
      <c r="M33" s="114"/>
      <c r="N33" s="12"/>
      <c r="O33" s="8"/>
      <c r="P33" s="40" t="str">
        <f t="shared" ref="P33" si="10">B12</f>
        <v>Other</v>
      </c>
      <c r="Q33" s="42" t="e">
        <f t="shared" si="6"/>
        <v>#DIV/0!</v>
      </c>
      <c r="R33" s="42" t="e">
        <f t="shared" si="7"/>
        <v>#DIV/0!</v>
      </c>
      <c r="S33" s="42" t="e">
        <f t="shared" si="8"/>
        <v>#DIV/0!</v>
      </c>
      <c r="T33" s="42" t="e">
        <f t="shared" si="9"/>
        <v>#DIV/0!</v>
      </c>
      <c r="V33" s="30"/>
      <c r="W33" s="30"/>
      <c r="X33" s="13"/>
      <c r="Y33" s="12"/>
      <c r="Z33" s="12"/>
      <c r="AA33" s="13"/>
      <c r="AB33" s="13"/>
    </row>
    <row r="34" spans="2:28" s="11" customFormat="1" ht="14.25" x14ac:dyDescent="0.2">
      <c r="B34" s="111"/>
      <c r="C34" s="75"/>
      <c r="D34" s="75"/>
      <c r="E34" s="75"/>
      <c r="F34" s="75"/>
      <c r="G34" s="75"/>
      <c r="H34" s="75"/>
      <c r="I34" s="75"/>
      <c r="J34" s="75"/>
      <c r="K34" s="75"/>
      <c r="L34" s="75"/>
      <c r="M34" s="114"/>
      <c r="N34" s="12"/>
      <c r="O34" s="8"/>
      <c r="Q34" s="42"/>
      <c r="R34" s="42"/>
      <c r="S34" s="42"/>
      <c r="T34" s="42"/>
      <c r="V34" s="30"/>
      <c r="W34" s="30"/>
      <c r="X34" s="13"/>
      <c r="Y34" s="12"/>
      <c r="Z34" s="12"/>
      <c r="AA34" s="13"/>
      <c r="AB34" s="13"/>
    </row>
    <row r="35" spans="2:28" s="11" customFormat="1" ht="14.25" x14ac:dyDescent="0.2">
      <c r="B35" s="111"/>
      <c r="C35" s="75"/>
      <c r="D35" s="75"/>
      <c r="E35" s="75"/>
      <c r="F35" s="75"/>
      <c r="G35" s="75"/>
      <c r="H35" s="75"/>
      <c r="I35" s="75"/>
      <c r="J35" s="75"/>
      <c r="K35" s="75"/>
      <c r="L35" s="75"/>
      <c r="M35" s="114"/>
      <c r="N35" s="12"/>
      <c r="O35" s="8"/>
      <c r="Q35" s="42"/>
      <c r="R35" s="42"/>
      <c r="S35" s="42"/>
      <c r="T35" s="42"/>
      <c r="V35" s="30"/>
      <c r="W35" s="30"/>
      <c r="X35" s="13"/>
      <c r="Y35" s="12"/>
      <c r="Z35" s="12"/>
      <c r="AA35" s="13"/>
      <c r="AB35" s="13"/>
    </row>
    <row r="36" spans="2:28" s="11" customFormat="1" ht="15.75" x14ac:dyDescent="0.25">
      <c r="B36" s="111"/>
      <c r="C36" s="75"/>
      <c r="D36" s="75"/>
      <c r="E36" s="75"/>
      <c r="F36" s="75"/>
      <c r="G36" s="75"/>
      <c r="H36" s="75"/>
      <c r="I36" s="75"/>
      <c r="J36" s="75"/>
      <c r="K36" s="75"/>
      <c r="L36" s="75"/>
      <c r="M36" s="114"/>
      <c r="N36" s="29"/>
      <c r="O36" s="54"/>
      <c r="Q36" s="42"/>
      <c r="R36" s="42"/>
      <c r="S36" s="42"/>
      <c r="T36" s="42"/>
      <c r="V36" s="30"/>
      <c r="W36" s="30"/>
      <c r="X36" s="13"/>
      <c r="Y36" s="12"/>
      <c r="Z36" s="12"/>
      <c r="AA36" s="13"/>
      <c r="AB36" s="13"/>
    </row>
    <row r="37" spans="2:28" s="11" customFormat="1" ht="14.25" x14ac:dyDescent="0.2">
      <c r="B37" s="124"/>
      <c r="C37" s="125"/>
      <c r="D37" s="75"/>
      <c r="E37" s="75"/>
      <c r="F37" s="75"/>
      <c r="G37" s="75"/>
      <c r="H37" s="75"/>
      <c r="I37" s="75"/>
      <c r="J37" s="75"/>
      <c r="K37" s="75"/>
      <c r="L37" s="75"/>
      <c r="M37" s="114"/>
      <c r="N37" s="12"/>
      <c r="O37" s="8"/>
      <c r="P37" s="30"/>
      <c r="Q37" s="33"/>
      <c r="R37" s="33"/>
      <c r="S37" s="33"/>
      <c r="T37" s="33"/>
      <c r="U37" s="30"/>
      <c r="V37" s="30"/>
      <c r="W37" s="30"/>
      <c r="X37" s="13"/>
      <c r="Y37" s="12"/>
      <c r="Z37" s="12"/>
      <c r="AA37" s="13"/>
      <c r="AB37" s="13"/>
    </row>
    <row r="38" spans="2:28" ht="14.25" x14ac:dyDescent="0.2">
      <c r="B38" s="111"/>
      <c r="C38" s="75"/>
      <c r="D38" s="75"/>
      <c r="E38" s="75"/>
      <c r="F38" s="75"/>
      <c r="G38" s="75"/>
      <c r="H38" s="75"/>
      <c r="I38" s="75"/>
      <c r="J38" s="75"/>
      <c r="K38" s="75"/>
      <c r="L38" s="75"/>
      <c r="M38" s="114"/>
      <c r="N38" s="12"/>
      <c r="P38" s="30"/>
      <c r="Q38" s="33"/>
      <c r="R38" s="33"/>
      <c r="S38" s="33"/>
      <c r="T38" s="33"/>
      <c r="U38" s="30"/>
      <c r="V38" s="30"/>
      <c r="W38" s="30"/>
      <c r="X38" s="13"/>
      <c r="Y38" s="12"/>
      <c r="Z38" s="12"/>
      <c r="AA38" s="12"/>
      <c r="AB38" s="12"/>
    </row>
    <row r="39" spans="2:28" ht="15.75" x14ac:dyDescent="0.25">
      <c r="B39" s="111"/>
      <c r="C39" s="75"/>
      <c r="D39" s="75"/>
      <c r="E39" s="75"/>
      <c r="F39" s="75"/>
      <c r="G39" s="75"/>
      <c r="H39" s="75"/>
      <c r="I39" s="75"/>
      <c r="J39" s="75"/>
      <c r="K39" s="75"/>
      <c r="L39" s="75"/>
      <c r="M39" s="114"/>
      <c r="N39" s="12"/>
      <c r="P39" s="70"/>
      <c r="Q39" s="71"/>
      <c r="R39" s="71"/>
      <c r="S39" s="71"/>
      <c r="T39" s="71"/>
      <c r="U39" s="30"/>
      <c r="V39" s="30"/>
      <c r="W39" s="30"/>
      <c r="X39" s="13"/>
      <c r="Y39" s="12"/>
      <c r="Z39" s="12"/>
      <c r="AA39" s="12"/>
      <c r="AB39" s="12"/>
    </row>
    <row r="40" spans="2:28" ht="14.25" x14ac:dyDescent="0.2">
      <c r="B40" s="111"/>
      <c r="C40" s="75"/>
      <c r="D40" s="75"/>
      <c r="E40" s="75"/>
      <c r="F40" s="75"/>
      <c r="G40" s="75"/>
      <c r="H40" s="75"/>
      <c r="I40" s="75"/>
      <c r="J40" s="75"/>
      <c r="K40" s="75"/>
      <c r="L40" s="75"/>
      <c r="M40" s="114"/>
      <c r="N40" s="12"/>
      <c r="P40" s="8"/>
      <c r="Q40" s="30"/>
      <c r="R40" s="30"/>
      <c r="S40" s="30"/>
      <c r="T40" s="30"/>
      <c r="U40" s="30"/>
      <c r="V40" s="30"/>
      <c r="W40" s="30"/>
      <c r="X40" s="13"/>
      <c r="Y40" s="12"/>
      <c r="Z40" s="12"/>
      <c r="AA40" s="12"/>
      <c r="AB40" s="12"/>
    </row>
    <row r="41" spans="2:28" ht="14.25" x14ac:dyDescent="0.2">
      <c r="B41" s="111"/>
      <c r="C41" s="75"/>
      <c r="D41" s="75"/>
      <c r="E41" s="75"/>
      <c r="F41" s="75"/>
      <c r="G41" s="75"/>
      <c r="H41" s="75"/>
      <c r="I41" s="75"/>
      <c r="J41" s="75"/>
      <c r="K41" s="75"/>
      <c r="L41" s="75"/>
      <c r="M41" s="114"/>
      <c r="N41" s="12"/>
      <c r="P41" s="8"/>
      <c r="Q41" s="30"/>
      <c r="R41" s="30"/>
      <c r="S41" s="30"/>
      <c r="T41" s="30"/>
      <c r="U41" s="30"/>
      <c r="V41" s="30"/>
      <c r="W41" s="30"/>
      <c r="X41" s="13"/>
      <c r="Y41" s="12"/>
      <c r="Z41" s="12"/>
      <c r="AA41" s="12"/>
      <c r="AB41" s="12"/>
    </row>
    <row r="42" spans="2:28" ht="14.25" x14ac:dyDescent="0.2">
      <c r="B42" s="111"/>
      <c r="C42" s="75"/>
      <c r="D42" s="75"/>
      <c r="E42" s="75"/>
      <c r="F42" s="75"/>
      <c r="G42" s="75"/>
      <c r="H42" s="75"/>
      <c r="I42" s="75"/>
      <c r="J42" s="75"/>
      <c r="K42" s="75"/>
      <c r="L42" s="75"/>
      <c r="M42" s="114"/>
      <c r="N42" s="12"/>
      <c r="P42" s="8"/>
      <c r="Q42" s="30"/>
      <c r="R42" s="30"/>
      <c r="S42" s="30"/>
      <c r="T42" s="30"/>
      <c r="U42" s="30"/>
      <c r="V42" s="30"/>
      <c r="W42" s="30"/>
      <c r="X42" s="13"/>
      <c r="Y42" s="12"/>
      <c r="Z42" s="12"/>
      <c r="AA42" s="12"/>
      <c r="AB42" s="12"/>
    </row>
    <row r="43" spans="2:28" ht="14.25" x14ac:dyDescent="0.2">
      <c r="B43" s="111"/>
      <c r="C43" s="75"/>
      <c r="D43" s="75"/>
      <c r="E43" s="75"/>
      <c r="F43" s="75"/>
      <c r="G43" s="75"/>
      <c r="H43" s="75"/>
      <c r="I43" s="75"/>
      <c r="J43" s="75"/>
      <c r="K43" s="75"/>
      <c r="L43" s="75"/>
      <c r="M43" s="114"/>
      <c r="N43" s="12"/>
      <c r="P43" s="8"/>
      <c r="Q43" s="30"/>
      <c r="R43" s="30"/>
      <c r="S43" s="30"/>
      <c r="T43" s="30"/>
      <c r="U43" s="30"/>
      <c r="V43" s="30"/>
      <c r="W43" s="30"/>
      <c r="X43" s="13"/>
      <c r="Y43" s="12"/>
      <c r="Z43" s="12"/>
      <c r="AA43" s="12"/>
      <c r="AB43" s="12"/>
    </row>
    <row r="44" spans="2:28" ht="14.25" x14ac:dyDescent="0.2">
      <c r="B44" s="111"/>
      <c r="C44" s="75"/>
      <c r="D44" s="75"/>
      <c r="E44" s="75"/>
      <c r="F44" s="75"/>
      <c r="G44" s="75"/>
      <c r="H44" s="75"/>
      <c r="I44" s="75"/>
      <c r="J44" s="75"/>
      <c r="K44" s="75"/>
      <c r="L44" s="75"/>
      <c r="M44" s="114"/>
      <c r="N44" s="12"/>
      <c r="P44" s="8"/>
      <c r="Q44" s="30"/>
      <c r="R44" s="30"/>
      <c r="S44" s="30"/>
      <c r="T44" s="30"/>
      <c r="U44" s="30"/>
      <c r="V44" s="30"/>
      <c r="W44" s="30"/>
      <c r="X44" s="13"/>
      <c r="Y44" s="12"/>
      <c r="Z44" s="12"/>
      <c r="AA44" s="12"/>
      <c r="AB44" s="12"/>
    </row>
    <row r="45" spans="2:28" ht="14.25" x14ac:dyDescent="0.2">
      <c r="B45" s="111"/>
      <c r="C45" s="75"/>
      <c r="D45" s="75"/>
      <c r="E45" s="75"/>
      <c r="F45" s="75"/>
      <c r="G45" s="75"/>
      <c r="H45" s="75"/>
      <c r="I45" s="75"/>
      <c r="J45" s="75"/>
      <c r="K45" s="75"/>
      <c r="L45" s="75"/>
      <c r="M45" s="114"/>
      <c r="N45" s="12"/>
      <c r="P45" s="8"/>
      <c r="Q45" s="30"/>
      <c r="R45" s="30"/>
      <c r="S45" s="30"/>
      <c r="T45" s="30"/>
      <c r="U45" s="30"/>
      <c r="V45" s="30"/>
      <c r="W45" s="30"/>
      <c r="X45" s="13"/>
      <c r="Y45" s="12"/>
      <c r="Z45" s="12"/>
      <c r="AA45" s="12"/>
      <c r="AB45" s="12"/>
    </row>
    <row r="46" spans="2:28" ht="14.25" x14ac:dyDescent="0.2">
      <c r="B46" s="126"/>
      <c r="C46" s="127"/>
      <c r="D46" s="127"/>
      <c r="E46" s="127"/>
      <c r="F46" s="127"/>
      <c r="G46" s="127"/>
      <c r="H46" s="127"/>
      <c r="I46" s="127"/>
      <c r="J46" s="127"/>
      <c r="K46" s="127"/>
      <c r="L46" s="127"/>
      <c r="M46" s="128"/>
      <c r="N46" s="12"/>
      <c r="P46" s="8"/>
      <c r="Q46" s="30"/>
      <c r="R46" s="30"/>
      <c r="S46" s="30"/>
      <c r="T46" s="30"/>
      <c r="U46" s="30"/>
      <c r="V46" s="30"/>
      <c r="W46" s="30"/>
      <c r="X46" s="13"/>
      <c r="Y46" s="12"/>
      <c r="Z46" s="12"/>
      <c r="AA46" s="12"/>
      <c r="AB46" s="12"/>
    </row>
    <row r="47" spans="2:28" ht="39.75" customHeight="1" x14ac:dyDescent="0.2">
      <c r="B47" s="692" t="s">
        <v>95</v>
      </c>
      <c r="C47" s="693"/>
      <c r="D47" s="693"/>
      <c r="E47" s="693"/>
      <c r="F47" s="693"/>
      <c r="G47" s="693"/>
      <c r="H47" s="693"/>
      <c r="I47" s="693"/>
      <c r="J47" s="693"/>
      <c r="K47" s="693"/>
      <c r="L47" s="693"/>
      <c r="M47" s="693"/>
      <c r="N47" s="12"/>
      <c r="P47" s="8"/>
      <c r="Q47" s="30"/>
      <c r="R47" s="30"/>
      <c r="S47" s="30"/>
      <c r="T47" s="30"/>
      <c r="U47" s="30"/>
      <c r="V47" s="30"/>
      <c r="W47" s="30"/>
      <c r="X47" s="13"/>
      <c r="Y47" s="12"/>
      <c r="Z47" s="12"/>
      <c r="AA47" s="12"/>
      <c r="AB47" s="12"/>
    </row>
    <row r="48" spans="2:28" ht="15" x14ac:dyDescent="0.25">
      <c r="B48"/>
      <c r="N48" s="12"/>
      <c r="U48" s="30"/>
      <c r="V48" s="30"/>
      <c r="W48" s="13"/>
      <c r="X48" s="13"/>
      <c r="Y48" s="12"/>
      <c r="Z48" s="12"/>
      <c r="AA48" s="12"/>
      <c r="AB48" s="12"/>
    </row>
    <row r="49" spans="14:28" x14ac:dyDescent="0.2">
      <c r="N49" s="12"/>
      <c r="U49" s="30"/>
      <c r="V49" s="30"/>
      <c r="W49" s="13"/>
      <c r="X49" s="13"/>
      <c r="Y49" s="12"/>
      <c r="Z49" s="12"/>
      <c r="AA49" s="12"/>
      <c r="AB49" s="12"/>
    </row>
    <row r="50" spans="14:28" x14ac:dyDescent="0.2">
      <c r="N50" s="12"/>
      <c r="U50" s="30"/>
      <c r="V50" s="30"/>
      <c r="W50" s="13"/>
      <c r="X50" s="13"/>
      <c r="Y50" s="12"/>
      <c r="Z50" s="12"/>
      <c r="AA50" s="12"/>
      <c r="AB50" s="12"/>
    </row>
    <row r="51" spans="14:28" x14ac:dyDescent="0.2">
      <c r="N51" s="12"/>
      <c r="U51" s="30"/>
      <c r="V51" s="30"/>
      <c r="W51" s="13"/>
      <c r="X51" s="13"/>
      <c r="Y51" s="12"/>
      <c r="Z51" s="12"/>
      <c r="AA51" s="12"/>
      <c r="AB51" s="12"/>
    </row>
    <row r="52" spans="14:28" x14ac:dyDescent="0.2">
      <c r="N52" s="12"/>
      <c r="U52" s="30"/>
      <c r="V52" s="30"/>
      <c r="W52" s="13"/>
      <c r="X52" s="13"/>
      <c r="Y52" s="12"/>
      <c r="Z52" s="12"/>
      <c r="AA52" s="12"/>
      <c r="AB52" s="12"/>
    </row>
    <row r="53" spans="14:28" x14ac:dyDescent="0.2">
      <c r="N53" s="12"/>
      <c r="U53" s="30"/>
      <c r="V53" s="30"/>
      <c r="W53" s="13"/>
      <c r="X53" s="13"/>
      <c r="Y53" s="12"/>
      <c r="Z53" s="12"/>
      <c r="AA53" s="12"/>
      <c r="AB53" s="12"/>
    </row>
    <row r="54" spans="14:28" x14ac:dyDescent="0.2">
      <c r="N54" s="12"/>
      <c r="U54" s="30"/>
      <c r="V54" s="30"/>
      <c r="W54" s="13"/>
      <c r="X54" s="13"/>
      <c r="Y54" s="12"/>
      <c r="Z54" s="12"/>
      <c r="AA54" s="12"/>
      <c r="AB54" s="12"/>
    </row>
    <row r="55" spans="14:28" x14ac:dyDescent="0.2">
      <c r="N55" s="12"/>
      <c r="U55" s="30"/>
      <c r="V55" s="30"/>
      <c r="W55" s="13"/>
      <c r="X55" s="13"/>
      <c r="Y55" s="12"/>
      <c r="Z55" s="12"/>
      <c r="AA55" s="12"/>
      <c r="AB55" s="12"/>
    </row>
    <row r="56" spans="14:28" x14ac:dyDescent="0.2">
      <c r="N56" s="12"/>
      <c r="U56" s="30"/>
      <c r="V56" s="30"/>
      <c r="W56" s="13"/>
      <c r="X56" s="13"/>
      <c r="Y56" s="12"/>
      <c r="Z56" s="12"/>
      <c r="AA56" s="12"/>
      <c r="AB56" s="12"/>
    </row>
    <row r="57" spans="14:28" x14ac:dyDescent="0.2">
      <c r="N57" s="12"/>
      <c r="U57" s="30"/>
      <c r="V57" s="30"/>
      <c r="W57" s="13"/>
      <c r="X57" s="13"/>
      <c r="Y57" s="12"/>
      <c r="Z57" s="12"/>
      <c r="AA57" s="12"/>
      <c r="AB57" s="12"/>
    </row>
    <row r="58" spans="14:28" x14ac:dyDescent="0.2">
      <c r="N58" s="12"/>
      <c r="V58" s="13"/>
      <c r="W58" s="13"/>
      <c r="X58" s="13"/>
      <c r="Y58" s="12"/>
      <c r="Z58" s="12"/>
      <c r="AA58" s="12"/>
      <c r="AB58" s="12"/>
    </row>
    <row r="59" spans="14:28" x14ac:dyDescent="0.2">
      <c r="N59" s="12"/>
      <c r="V59" s="13"/>
      <c r="W59" s="13"/>
      <c r="X59" s="13"/>
      <c r="Y59" s="12"/>
      <c r="Z59" s="12"/>
      <c r="AA59" s="12"/>
      <c r="AB59" s="12"/>
    </row>
    <row r="60" spans="14:28" x14ac:dyDescent="0.2">
      <c r="N60" s="12"/>
      <c r="V60" s="13"/>
      <c r="W60" s="13"/>
      <c r="X60" s="13"/>
      <c r="Y60" s="12"/>
      <c r="Z60" s="12"/>
      <c r="AA60" s="12"/>
      <c r="AB60" s="12"/>
    </row>
    <row r="61" spans="14:28" x14ac:dyDescent="0.2">
      <c r="N61" s="12"/>
      <c r="V61" s="13"/>
      <c r="W61" s="13"/>
      <c r="X61" s="13"/>
      <c r="Y61" s="12"/>
      <c r="Z61" s="12"/>
      <c r="AA61" s="12"/>
      <c r="AB61" s="12"/>
    </row>
    <row r="62" spans="14:28" x14ac:dyDescent="0.2">
      <c r="N62" s="12"/>
      <c r="V62" s="13"/>
      <c r="W62" s="13"/>
      <c r="X62" s="13"/>
      <c r="Y62" s="12"/>
      <c r="Z62" s="12"/>
      <c r="AA62" s="12"/>
      <c r="AB62" s="12"/>
    </row>
    <row r="63" spans="14:28" x14ac:dyDescent="0.2">
      <c r="N63" s="12"/>
      <c r="V63" s="13"/>
      <c r="W63" s="13"/>
      <c r="X63" s="13"/>
      <c r="Y63" s="12"/>
      <c r="Z63" s="12"/>
      <c r="AA63" s="12"/>
      <c r="AB63" s="12"/>
    </row>
    <row r="64" spans="14:28" x14ac:dyDescent="0.2">
      <c r="N64" s="12"/>
      <c r="V64" s="13"/>
      <c r="W64" s="13"/>
      <c r="X64" s="13"/>
      <c r="Y64" s="12"/>
      <c r="Z64" s="12"/>
      <c r="AA64" s="12"/>
      <c r="AB64" s="12"/>
    </row>
    <row r="65" spans="14:28" x14ac:dyDescent="0.2">
      <c r="N65" s="12"/>
      <c r="V65" s="13"/>
      <c r="W65" s="13"/>
      <c r="X65" s="13"/>
      <c r="Y65" s="12"/>
      <c r="Z65" s="12"/>
      <c r="AA65" s="12"/>
      <c r="AB65" s="12"/>
    </row>
    <row r="66" spans="14:28" x14ac:dyDescent="0.2">
      <c r="N66" s="12"/>
      <c r="V66" s="13"/>
      <c r="W66" s="13"/>
      <c r="X66" s="13"/>
      <c r="Y66" s="12"/>
      <c r="Z66" s="12"/>
      <c r="AA66" s="12"/>
      <c r="AB66" s="12"/>
    </row>
    <row r="67" spans="14:28" x14ac:dyDescent="0.2">
      <c r="N67" s="12"/>
      <c r="V67" s="13"/>
      <c r="W67" s="13"/>
      <c r="X67" s="13"/>
      <c r="Y67" s="12"/>
      <c r="Z67" s="12"/>
      <c r="AA67" s="12"/>
      <c r="AB67" s="12"/>
    </row>
    <row r="68" spans="14:28" x14ac:dyDescent="0.2">
      <c r="N68" s="12"/>
      <c r="V68" s="13"/>
      <c r="W68" s="13"/>
      <c r="X68" s="13"/>
      <c r="Y68" s="12"/>
      <c r="Z68" s="12"/>
      <c r="AA68" s="12"/>
      <c r="AB68" s="12"/>
    </row>
    <row r="69" spans="14:28" x14ac:dyDescent="0.2">
      <c r="N69" s="12"/>
      <c r="V69" s="13"/>
      <c r="W69" s="13"/>
      <c r="X69" s="13"/>
      <c r="Y69" s="12"/>
      <c r="Z69" s="12"/>
      <c r="AA69" s="12"/>
      <c r="AB69" s="12"/>
    </row>
    <row r="70" spans="14:28" x14ac:dyDescent="0.2">
      <c r="N70" s="12"/>
      <c r="V70" s="13"/>
      <c r="W70" s="13"/>
      <c r="X70" s="13"/>
      <c r="Y70" s="12"/>
      <c r="Z70" s="12"/>
      <c r="AA70" s="12"/>
      <c r="AB70" s="12"/>
    </row>
    <row r="71" spans="14:28" x14ac:dyDescent="0.2">
      <c r="N71" s="12"/>
      <c r="V71" s="13"/>
      <c r="W71" s="13"/>
      <c r="X71" s="13"/>
      <c r="Y71" s="12"/>
      <c r="Z71" s="12"/>
      <c r="AA71" s="12"/>
      <c r="AB71" s="12"/>
    </row>
    <row r="72" spans="14:28" x14ac:dyDescent="0.2">
      <c r="N72" s="12"/>
      <c r="V72" s="13"/>
      <c r="W72" s="13"/>
      <c r="X72" s="13"/>
      <c r="Y72" s="12"/>
      <c r="Z72" s="12"/>
      <c r="AA72" s="12"/>
      <c r="AB72" s="12"/>
    </row>
    <row r="73" spans="14:28" x14ac:dyDescent="0.2">
      <c r="N73" s="12"/>
      <c r="V73" s="13"/>
      <c r="W73" s="13"/>
      <c r="X73" s="13"/>
      <c r="Y73" s="12"/>
      <c r="Z73" s="12"/>
      <c r="AA73" s="12"/>
      <c r="AB73" s="12"/>
    </row>
    <row r="74" spans="14:28" x14ac:dyDescent="0.2">
      <c r="N74" s="12"/>
      <c r="V74" s="13"/>
      <c r="W74" s="13"/>
      <c r="X74" s="13"/>
      <c r="Y74" s="12"/>
      <c r="Z74" s="12"/>
      <c r="AA74" s="12"/>
      <c r="AB74" s="12"/>
    </row>
    <row r="75" spans="14:28" x14ac:dyDescent="0.2">
      <c r="N75" s="12"/>
      <c r="V75" s="13"/>
      <c r="W75" s="13"/>
      <c r="X75" s="13"/>
      <c r="Y75" s="12"/>
      <c r="Z75" s="12"/>
      <c r="AA75" s="12"/>
      <c r="AB75" s="12"/>
    </row>
    <row r="76" spans="14:28" x14ac:dyDescent="0.2">
      <c r="N76" s="12"/>
      <c r="V76" s="13"/>
      <c r="W76" s="13"/>
      <c r="X76" s="13"/>
      <c r="Y76" s="12"/>
      <c r="Z76" s="12"/>
      <c r="AA76" s="12"/>
      <c r="AB76" s="12"/>
    </row>
    <row r="77" spans="14:28" x14ac:dyDescent="0.2">
      <c r="N77" s="12"/>
      <c r="V77" s="13"/>
      <c r="W77" s="13"/>
      <c r="X77" s="13"/>
      <c r="Y77" s="12"/>
      <c r="Z77" s="12"/>
      <c r="AA77" s="12"/>
      <c r="AB77" s="12"/>
    </row>
    <row r="78" spans="14:28" x14ac:dyDescent="0.2">
      <c r="N78" s="12"/>
      <c r="V78" s="13"/>
      <c r="W78" s="13"/>
      <c r="X78" s="13"/>
      <c r="Y78" s="12"/>
      <c r="Z78" s="12"/>
      <c r="AA78" s="12"/>
      <c r="AB78" s="12"/>
    </row>
    <row r="79" spans="14:28" x14ac:dyDescent="0.2">
      <c r="N79" s="12"/>
      <c r="V79" s="13"/>
      <c r="W79" s="13"/>
      <c r="X79" s="13"/>
      <c r="Y79" s="12"/>
      <c r="Z79" s="12"/>
      <c r="AA79" s="12"/>
      <c r="AB79" s="12"/>
    </row>
    <row r="80" spans="14:28" x14ac:dyDescent="0.2">
      <c r="N80" s="12"/>
      <c r="V80" s="13"/>
      <c r="W80" s="13"/>
      <c r="X80" s="13"/>
      <c r="Y80" s="12"/>
      <c r="Z80" s="12"/>
      <c r="AA80" s="12"/>
      <c r="AB80" s="12"/>
    </row>
    <row r="81" spans="14:28" x14ac:dyDescent="0.2">
      <c r="N81" s="12"/>
      <c r="V81" s="13"/>
      <c r="W81" s="13"/>
      <c r="X81" s="13"/>
      <c r="Y81" s="12"/>
      <c r="Z81" s="12"/>
      <c r="AA81" s="12"/>
      <c r="AB81" s="12"/>
    </row>
    <row r="82" spans="14:28" x14ac:dyDescent="0.2">
      <c r="N82" s="12"/>
      <c r="V82" s="13"/>
      <c r="W82" s="13"/>
      <c r="X82" s="13"/>
      <c r="Y82" s="12"/>
      <c r="Z82" s="12"/>
      <c r="AA82" s="12"/>
      <c r="AB82" s="12"/>
    </row>
    <row r="83" spans="14:28" x14ac:dyDescent="0.2">
      <c r="N83" s="12"/>
      <c r="V83" s="13"/>
      <c r="W83" s="13"/>
      <c r="X83" s="13"/>
      <c r="Y83" s="12"/>
      <c r="Z83" s="12"/>
      <c r="AA83" s="12"/>
      <c r="AB83" s="12"/>
    </row>
    <row r="84" spans="14:28" x14ac:dyDescent="0.2">
      <c r="N84" s="12"/>
      <c r="V84" s="13"/>
      <c r="W84" s="13"/>
      <c r="X84" s="13"/>
      <c r="Y84" s="12"/>
      <c r="Z84" s="12"/>
      <c r="AA84" s="12"/>
      <c r="AB84" s="12"/>
    </row>
    <row r="85" spans="14:28" x14ac:dyDescent="0.2">
      <c r="N85" s="12"/>
      <c r="V85" s="13"/>
      <c r="W85" s="13"/>
      <c r="X85" s="13"/>
      <c r="Y85" s="12"/>
      <c r="Z85" s="12"/>
      <c r="AA85" s="12"/>
      <c r="AB85" s="12"/>
    </row>
    <row r="86" spans="14:28" x14ac:dyDescent="0.2">
      <c r="N86" s="12"/>
      <c r="V86" s="13"/>
      <c r="W86" s="13"/>
      <c r="X86" s="13"/>
      <c r="Y86" s="12"/>
      <c r="Z86" s="12"/>
      <c r="AA86" s="12"/>
      <c r="AB86" s="12"/>
    </row>
    <row r="87" spans="14:28" x14ac:dyDescent="0.2">
      <c r="N87" s="12"/>
      <c r="V87" s="13"/>
      <c r="W87" s="13"/>
      <c r="X87" s="13"/>
      <c r="Y87" s="12"/>
      <c r="Z87" s="12"/>
      <c r="AA87" s="12"/>
      <c r="AB87" s="12"/>
    </row>
    <row r="88" spans="14:28" x14ac:dyDescent="0.2">
      <c r="N88" s="12"/>
      <c r="V88" s="13"/>
      <c r="W88" s="13"/>
      <c r="X88" s="13"/>
      <c r="Y88" s="12"/>
      <c r="Z88" s="12"/>
      <c r="AA88" s="12"/>
      <c r="AB88" s="12"/>
    </row>
    <row r="89" spans="14:28" x14ac:dyDescent="0.2">
      <c r="N89" s="12"/>
      <c r="V89" s="13"/>
      <c r="W89" s="13"/>
      <c r="X89" s="13"/>
      <c r="Y89" s="12"/>
      <c r="Z89" s="12"/>
      <c r="AA89" s="12"/>
      <c r="AB89" s="12"/>
    </row>
    <row r="90" spans="14:28" x14ac:dyDescent="0.2">
      <c r="N90" s="12"/>
      <c r="V90" s="13"/>
      <c r="W90" s="13"/>
      <c r="X90" s="13"/>
      <c r="Y90" s="12"/>
      <c r="Z90" s="12"/>
      <c r="AA90" s="12"/>
      <c r="AB90" s="12"/>
    </row>
    <row r="91" spans="14:28" x14ac:dyDescent="0.2">
      <c r="N91" s="12"/>
      <c r="V91" s="13"/>
      <c r="W91" s="13"/>
      <c r="X91" s="13"/>
      <c r="Y91" s="12"/>
      <c r="Z91" s="12"/>
      <c r="AA91" s="12"/>
      <c r="AB91" s="12"/>
    </row>
    <row r="92" spans="14:28" x14ac:dyDescent="0.2">
      <c r="N92" s="12"/>
      <c r="V92" s="13"/>
      <c r="W92" s="13"/>
      <c r="X92" s="13"/>
      <c r="Y92" s="12"/>
      <c r="Z92" s="12"/>
      <c r="AA92" s="12"/>
      <c r="AB92" s="12"/>
    </row>
    <row r="93" spans="14:28" x14ac:dyDescent="0.2">
      <c r="N93" s="12"/>
      <c r="V93" s="13"/>
      <c r="W93" s="13"/>
      <c r="X93" s="13"/>
      <c r="Y93" s="12"/>
      <c r="Z93" s="12"/>
      <c r="AA93" s="12"/>
      <c r="AB93" s="12"/>
    </row>
    <row r="94" spans="14:28" x14ac:dyDescent="0.2">
      <c r="N94" s="12"/>
      <c r="V94" s="13"/>
      <c r="W94" s="13"/>
      <c r="X94" s="13"/>
      <c r="Y94" s="12"/>
      <c r="Z94" s="12"/>
      <c r="AA94" s="12"/>
      <c r="AB94" s="12"/>
    </row>
    <row r="95" spans="14:28" x14ac:dyDescent="0.2">
      <c r="N95" s="12"/>
      <c r="V95" s="13"/>
      <c r="W95" s="13"/>
      <c r="X95" s="13"/>
      <c r="Y95" s="12"/>
      <c r="Z95" s="12"/>
      <c r="AA95" s="12"/>
      <c r="AB95" s="12"/>
    </row>
    <row r="96" spans="14:28" x14ac:dyDescent="0.2">
      <c r="N96" s="12"/>
      <c r="V96" s="13"/>
      <c r="W96" s="13"/>
      <c r="X96" s="13"/>
      <c r="Y96" s="12"/>
      <c r="Z96" s="12"/>
      <c r="AA96" s="12"/>
      <c r="AB96" s="12"/>
    </row>
    <row r="97" spans="14:28" x14ac:dyDescent="0.2">
      <c r="N97" s="12"/>
      <c r="V97" s="13"/>
      <c r="W97" s="13"/>
      <c r="X97" s="13"/>
      <c r="Y97" s="12"/>
      <c r="Z97" s="12"/>
      <c r="AA97" s="12"/>
      <c r="AB97" s="12"/>
    </row>
    <row r="98" spans="14:28" x14ac:dyDescent="0.2">
      <c r="N98" s="12"/>
      <c r="V98" s="13"/>
      <c r="W98" s="13"/>
      <c r="X98" s="13"/>
      <c r="Y98" s="12"/>
      <c r="Z98" s="12"/>
      <c r="AA98" s="12"/>
      <c r="AB98" s="12"/>
    </row>
    <row r="99" spans="14:28" x14ac:dyDescent="0.2">
      <c r="N99" s="12"/>
      <c r="V99" s="13"/>
      <c r="W99" s="13"/>
      <c r="X99" s="13"/>
      <c r="Y99" s="12"/>
      <c r="Z99" s="12"/>
      <c r="AA99" s="12"/>
      <c r="AB99" s="12"/>
    </row>
    <row r="100" spans="14:28" x14ac:dyDescent="0.2">
      <c r="N100" s="12"/>
      <c r="V100" s="13"/>
      <c r="W100" s="13"/>
      <c r="X100" s="13"/>
      <c r="Y100" s="12"/>
      <c r="Z100" s="12"/>
      <c r="AA100" s="12"/>
      <c r="AB100" s="12"/>
    </row>
    <row r="101" spans="14:28" x14ac:dyDescent="0.2">
      <c r="N101" s="12"/>
      <c r="V101" s="13"/>
      <c r="W101" s="13"/>
      <c r="X101" s="13"/>
      <c r="Y101" s="12"/>
      <c r="Z101" s="12"/>
      <c r="AA101" s="12"/>
      <c r="AB101" s="12"/>
    </row>
    <row r="102" spans="14:28" x14ac:dyDescent="0.2">
      <c r="N102" s="12"/>
      <c r="V102" s="13"/>
      <c r="W102" s="13"/>
      <c r="X102" s="13"/>
      <c r="Y102" s="12"/>
      <c r="Z102" s="12"/>
      <c r="AA102" s="12"/>
      <c r="AB102" s="12"/>
    </row>
    <row r="103" spans="14:28" x14ac:dyDescent="0.2">
      <c r="N103" s="12"/>
      <c r="V103" s="13"/>
      <c r="W103" s="13"/>
      <c r="X103" s="13"/>
      <c r="Y103" s="12"/>
      <c r="Z103" s="12"/>
      <c r="AA103" s="12"/>
      <c r="AB103" s="12"/>
    </row>
    <row r="104" spans="14:28" x14ac:dyDescent="0.2">
      <c r="N104" s="12"/>
      <c r="V104" s="13"/>
      <c r="W104" s="13"/>
      <c r="X104" s="13"/>
      <c r="Y104" s="12"/>
      <c r="Z104" s="12"/>
      <c r="AA104" s="12"/>
      <c r="AB104" s="12"/>
    </row>
    <row r="105" spans="14:28" x14ac:dyDescent="0.2">
      <c r="N105" s="12"/>
      <c r="V105" s="13"/>
      <c r="W105" s="13"/>
      <c r="X105" s="13"/>
      <c r="Y105" s="12"/>
      <c r="Z105" s="12"/>
      <c r="AA105" s="12"/>
      <c r="AB105" s="12"/>
    </row>
    <row r="106" spans="14:28" x14ac:dyDescent="0.2">
      <c r="N106" s="12"/>
      <c r="V106" s="13"/>
      <c r="W106" s="13"/>
      <c r="X106" s="13"/>
      <c r="Y106" s="12"/>
      <c r="Z106" s="12"/>
      <c r="AA106" s="12"/>
      <c r="AB106" s="12"/>
    </row>
    <row r="107" spans="14:28" x14ac:dyDescent="0.2">
      <c r="N107" s="12"/>
      <c r="V107" s="13"/>
      <c r="W107" s="13"/>
      <c r="X107" s="13"/>
      <c r="Y107" s="12"/>
      <c r="Z107" s="12"/>
      <c r="AA107" s="12"/>
      <c r="AB107" s="12"/>
    </row>
    <row r="108" spans="14:28" x14ac:dyDescent="0.2">
      <c r="N108" s="12"/>
      <c r="V108" s="13"/>
      <c r="W108" s="13"/>
      <c r="X108" s="13"/>
      <c r="Y108" s="12"/>
      <c r="Z108" s="12"/>
      <c r="AA108" s="12"/>
      <c r="AB108" s="12"/>
    </row>
    <row r="109" spans="14:28" x14ac:dyDescent="0.2">
      <c r="N109" s="12"/>
      <c r="V109" s="13"/>
      <c r="W109" s="13"/>
      <c r="X109" s="13"/>
      <c r="Y109" s="12"/>
      <c r="Z109" s="12"/>
      <c r="AA109" s="12"/>
      <c r="AB109" s="12"/>
    </row>
    <row r="110" spans="14:28" x14ac:dyDescent="0.2">
      <c r="N110" s="12"/>
      <c r="V110" s="13"/>
      <c r="W110" s="13"/>
      <c r="X110" s="13"/>
      <c r="Y110" s="12"/>
      <c r="Z110" s="12"/>
      <c r="AA110" s="12"/>
      <c r="AB110" s="12"/>
    </row>
    <row r="111" spans="14:28" x14ac:dyDescent="0.2">
      <c r="N111" s="12"/>
      <c r="V111" s="13"/>
      <c r="W111" s="13"/>
      <c r="X111" s="13"/>
      <c r="Y111" s="12"/>
      <c r="Z111" s="12"/>
      <c r="AA111" s="12"/>
      <c r="AB111" s="12"/>
    </row>
    <row r="112" spans="14:28" x14ac:dyDescent="0.2">
      <c r="N112" s="12"/>
      <c r="V112" s="13"/>
      <c r="W112" s="13"/>
      <c r="X112" s="13"/>
      <c r="Y112" s="12"/>
      <c r="Z112" s="12"/>
      <c r="AA112" s="12"/>
      <c r="AB112" s="12"/>
    </row>
    <row r="113" spans="14:28" x14ac:dyDescent="0.2">
      <c r="N113" s="12"/>
      <c r="V113" s="13"/>
      <c r="W113" s="13"/>
      <c r="X113" s="13"/>
      <c r="Y113" s="12"/>
      <c r="Z113" s="12"/>
      <c r="AA113" s="12"/>
      <c r="AB113" s="12"/>
    </row>
    <row r="114" spans="14:28" x14ac:dyDescent="0.2">
      <c r="N114" s="12"/>
      <c r="V114" s="13"/>
      <c r="W114" s="13"/>
      <c r="X114" s="13"/>
      <c r="Y114" s="12"/>
      <c r="Z114" s="12"/>
      <c r="AA114" s="12"/>
      <c r="AB114" s="12"/>
    </row>
    <row r="115" spans="14:28" x14ac:dyDescent="0.2">
      <c r="N115" s="12"/>
      <c r="V115" s="13"/>
      <c r="W115" s="13"/>
      <c r="X115" s="13"/>
      <c r="Y115" s="12"/>
      <c r="Z115" s="12"/>
      <c r="AA115" s="12"/>
      <c r="AB115" s="12"/>
    </row>
    <row r="116" spans="14:28" x14ac:dyDescent="0.2">
      <c r="N116" s="12"/>
      <c r="V116" s="13"/>
      <c r="W116" s="13"/>
      <c r="X116" s="13"/>
      <c r="Y116" s="12"/>
      <c r="Z116" s="12"/>
      <c r="AA116" s="12"/>
      <c r="AB116" s="12"/>
    </row>
    <row r="117" spans="14:28" x14ac:dyDescent="0.2">
      <c r="N117" s="12"/>
      <c r="V117" s="13"/>
      <c r="W117" s="13"/>
      <c r="X117" s="13"/>
      <c r="Y117" s="12"/>
      <c r="Z117" s="12"/>
      <c r="AA117" s="12"/>
      <c r="AB117" s="12"/>
    </row>
    <row r="118" spans="14:28" x14ac:dyDescent="0.2">
      <c r="N118" s="12"/>
      <c r="V118" s="13"/>
      <c r="W118" s="13"/>
      <c r="X118" s="13"/>
      <c r="Y118" s="12"/>
      <c r="Z118" s="12"/>
      <c r="AA118" s="12"/>
      <c r="AB118" s="12"/>
    </row>
    <row r="119" spans="14:28" x14ac:dyDescent="0.2">
      <c r="N119" s="12"/>
      <c r="V119" s="13"/>
      <c r="W119" s="13"/>
      <c r="X119" s="13"/>
      <c r="Y119" s="12"/>
      <c r="Z119" s="12"/>
      <c r="AA119" s="12"/>
      <c r="AB119" s="12"/>
    </row>
    <row r="120" spans="14:28" x14ac:dyDescent="0.2">
      <c r="N120" s="12"/>
      <c r="V120" s="13"/>
      <c r="W120" s="13"/>
      <c r="X120" s="13"/>
      <c r="Y120" s="12"/>
      <c r="Z120" s="12"/>
      <c r="AA120" s="12"/>
      <c r="AB120" s="12"/>
    </row>
    <row r="121" spans="14:28" x14ac:dyDescent="0.2">
      <c r="N121" s="12"/>
      <c r="V121" s="13"/>
      <c r="W121" s="13"/>
      <c r="X121" s="13"/>
      <c r="Y121" s="12"/>
      <c r="Z121" s="12"/>
      <c r="AA121" s="12"/>
      <c r="AB121" s="12"/>
    </row>
    <row r="122" spans="14:28" x14ac:dyDescent="0.2">
      <c r="N122" s="12"/>
      <c r="V122" s="13"/>
      <c r="W122" s="13"/>
      <c r="X122" s="13"/>
      <c r="Y122" s="12"/>
      <c r="Z122" s="12"/>
      <c r="AA122" s="12"/>
      <c r="AB122" s="12"/>
    </row>
    <row r="123" spans="14:28" x14ac:dyDescent="0.2">
      <c r="N123" s="12"/>
      <c r="V123" s="13"/>
      <c r="W123" s="13"/>
      <c r="X123" s="13"/>
      <c r="Y123" s="12"/>
      <c r="Z123" s="12"/>
      <c r="AA123" s="12"/>
      <c r="AB123" s="12"/>
    </row>
    <row r="124" spans="14:28" x14ac:dyDescent="0.2">
      <c r="N124" s="12"/>
      <c r="V124" s="13"/>
      <c r="W124" s="13"/>
      <c r="X124" s="13"/>
      <c r="Y124" s="12"/>
      <c r="Z124" s="12"/>
      <c r="AA124" s="12"/>
      <c r="AB124" s="12"/>
    </row>
    <row r="125" spans="14:28" x14ac:dyDescent="0.2">
      <c r="N125" s="12"/>
      <c r="V125" s="13"/>
      <c r="W125" s="13"/>
      <c r="X125" s="13"/>
      <c r="Y125" s="12"/>
      <c r="Z125" s="12"/>
      <c r="AA125" s="12"/>
      <c r="AB125" s="12"/>
    </row>
    <row r="126" spans="14:28" x14ac:dyDescent="0.2">
      <c r="N126" s="12"/>
      <c r="V126" s="13"/>
      <c r="W126" s="13"/>
      <c r="X126" s="13"/>
      <c r="Y126" s="12"/>
      <c r="Z126" s="12"/>
      <c r="AA126" s="12"/>
      <c r="AB126" s="12"/>
    </row>
    <row r="127" spans="14:28" x14ac:dyDescent="0.2">
      <c r="N127" s="12"/>
      <c r="V127" s="13"/>
      <c r="W127" s="13"/>
      <c r="X127" s="13"/>
      <c r="Y127" s="12"/>
      <c r="Z127" s="12"/>
      <c r="AA127" s="12"/>
      <c r="AB127" s="12"/>
    </row>
    <row r="128" spans="14:28" x14ac:dyDescent="0.2">
      <c r="N128" s="12"/>
      <c r="V128" s="13"/>
      <c r="W128" s="13"/>
      <c r="X128" s="13"/>
      <c r="Y128" s="12"/>
      <c r="Z128" s="12"/>
      <c r="AA128" s="12"/>
      <c r="AB128" s="12"/>
    </row>
    <row r="129" spans="14:28" x14ac:dyDescent="0.2">
      <c r="N129" s="12"/>
      <c r="V129" s="13"/>
      <c r="W129" s="13"/>
      <c r="X129" s="13"/>
      <c r="Y129" s="12"/>
      <c r="Z129" s="12"/>
      <c r="AA129" s="12"/>
      <c r="AB129" s="12"/>
    </row>
    <row r="130" spans="14:28" x14ac:dyDescent="0.2">
      <c r="N130" s="12"/>
      <c r="V130" s="13"/>
      <c r="W130" s="13"/>
      <c r="X130" s="13"/>
      <c r="Y130" s="12"/>
      <c r="Z130" s="12"/>
      <c r="AA130" s="12"/>
      <c r="AB130" s="12"/>
    </row>
    <row r="131" spans="14:28" x14ac:dyDescent="0.2">
      <c r="N131" s="12"/>
      <c r="V131" s="13"/>
      <c r="W131" s="13"/>
      <c r="X131" s="13"/>
      <c r="Y131" s="12"/>
      <c r="Z131" s="12"/>
      <c r="AA131" s="12"/>
      <c r="AB131" s="12"/>
    </row>
    <row r="132" spans="14:28" x14ac:dyDescent="0.2">
      <c r="N132" s="12"/>
      <c r="V132" s="13"/>
      <c r="W132" s="13"/>
      <c r="X132" s="13"/>
      <c r="Y132" s="12"/>
      <c r="Z132" s="12"/>
      <c r="AA132" s="12"/>
      <c r="AB132" s="12"/>
    </row>
    <row r="133" spans="14:28" x14ac:dyDescent="0.2">
      <c r="N133" s="12"/>
      <c r="V133" s="13"/>
      <c r="W133" s="13"/>
      <c r="X133" s="13"/>
      <c r="Y133" s="12"/>
      <c r="Z133" s="12"/>
      <c r="AA133" s="12"/>
      <c r="AB133" s="12"/>
    </row>
    <row r="134" spans="14:28" x14ac:dyDescent="0.2">
      <c r="N134" s="12"/>
      <c r="V134" s="13"/>
      <c r="W134" s="13"/>
      <c r="X134" s="13"/>
      <c r="Y134" s="12"/>
      <c r="Z134" s="12"/>
      <c r="AA134" s="12"/>
      <c r="AB134" s="12"/>
    </row>
    <row r="135" spans="14:28" x14ac:dyDescent="0.2">
      <c r="N135" s="12"/>
      <c r="V135" s="13"/>
      <c r="W135" s="13"/>
      <c r="X135" s="13"/>
      <c r="Y135" s="12"/>
      <c r="Z135" s="12"/>
      <c r="AA135" s="12"/>
      <c r="AB135" s="12"/>
    </row>
    <row r="136" spans="14:28" x14ac:dyDescent="0.2">
      <c r="N136" s="12"/>
      <c r="V136" s="13"/>
      <c r="W136" s="13"/>
      <c r="X136" s="13"/>
      <c r="Y136" s="12"/>
      <c r="Z136" s="12"/>
      <c r="AA136" s="12"/>
      <c r="AB136" s="12"/>
    </row>
    <row r="137" spans="14:28" x14ac:dyDescent="0.2">
      <c r="N137" s="12"/>
      <c r="V137" s="13"/>
      <c r="W137" s="13"/>
      <c r="X137" s="13"/>
      <c r="Y137" s="12"/>
      <c r="Z137" s="12"/>
      <c r="AA137" s="12"/>
      <c r="AB137" s="12"/>
    </row>
    <row r="138" spans="14:28" x14ac:dyDescent="0.2">
      <c r="N138" s="12"/>
      <c r="V138" s="13"/>
      <c r="W138" s="13"/>
      <c r="X138" s="13"/>
      <c r="Y138" s="12"/>
      <c r="Z138" s="12"/>
      <c r="AA138" s="12"/>
      <c r="AB138" s="12"/>
    </row>
    <row r="139" spans="14:28" x14ac:dyDescent="0.2">
      <c r="N139" s="12"/>
      <c r="V139" s="13"/>
      <c r="W139" s="13"/>
      <c r="X139" s="13"/>
      <c r="Y139" s="12"/>
      <c r="Z139" s="12"/>
      <c r="AA139" s="12"/>
      <c r="AB139" s="12"/>
    </row>
    <row r="140" spans="14:28" x14ac:dyDescent="0.2">
      <c r="N140" s="12"/>
      <c r="V140" s="13"/>
      <c r="W140" s="13"/>
      <c r="X140" s="13"/>
      <c r="Y140" s="12"/>
      <c r="Z140" s="12"/>
      <c r="AA140" s="12"/>
      <c r="AB140" s="12"/>
    </row>
    <row r="141" spans="14:28" x14ac:dyDescent="0.2">
      <c r="N141" s="12"/>
      <c r="V141" s="13"/>
      <c r="W141" s="13"/>
      <c r="X141" s="13"/>
      <c r="Y141" s="12"/>
      <c r="Z141" s="12"/>
      <c r="AA141" s="12"/>
      <c r="AB141" s="12"/>
    </row>
    <row r="142" spans="14:28" x14ac:dyDescent="0.2">
      <c r="N142" s="12"/>
      <c r="V142" s="13"/>
      <c r="W142" s="13"/>
      <c r="X142" s="13"/>
      <c r="Y142" s="12"/>
      <c r="Z142" s="12"/>
      <c r="AA142" s="12"/>
      <c r="AB142" s="12"/>
    </row>
    <row r="143" spans="14:28" x14ac:dyDescent="0.2">
      <c r="N143" s="12"/>
      <c r="V143" s="13"/>
      <c r="W143" s="13"/>
      <c r="X143" s="13"/>
      <c r="Y143" s="12"/>
      <c r="Z143" s="12"/>
      <c r="AA143" s="12"/>
      <c r="AB143" s="12"/>
    </row>
    <row r="144" spans="14:28" x14ac:dyDescent="0.2">
      <c r="N144" s="12"/>
      <c r="V144" s="13"/>
      <c r="W144" s="13"/>
      <c r="X144" s="13"/>
      <c r="Y144" s="12"/>
      <c r="Z144" s="12"/>
      <c r="AA144" s="12"/>
      <c r="AB144" s="12"/>
    </row>
    <row r="145" spans="14:28" x14ac:dyDescent="0.2">
      <c r="N145" s="12"/>
      <c r="V145" s="13"/>
      <c r="W145" s="13"/>
      <c r="X145" s="13"/>
      <c r="Y145" s="12"/>
      <c r="Z145" s="12"/>
      <c r="AA145" s="12"/>
      <c r="AB145" s="12"/>
    </row>
    <row r="146" spans="14:28" x14ac:dyDescent="0.2">
      <c r="N146" s="12"/>
      <c r="V146" s="13"/>
      <c r="W146" s="13"/>
      <c r="X146" s="13"/>
      <c r="Y146" s="12"/>
      <c r="Z146" s="12"/>
      <c r="AA146" s="12"/>
      <c r="AB146" s="12"/>
    </row>
    <row r="147" spans="14:28" x14ac:dyDescent="0.2">
      <c r="N147" s="12"/>
      <c r="V147" s="13"/>
      <c r="W147" s="13"/>
      <c r="X147" s="13"/>
      <c r="Y147" s="12"/>
      <c r="Z147" s="12"/>
      <c r="AA147" s="12"/>
      <c r="AB147" s="12"/>
    </row>
    <row r="148" spans="14:28" x14ac:dyDescent="0.2">
      <c r="N148" s="12"/>
      <c r="V148" s="13"/>
      <c r="W148" s="13"/>
      <c r="X148" s="13"/>
      <c r="Y148" s="12"/>
      <c r="Z148" s="12"/>
      <c r="AA148" s="12"/>
      <c r="AB148" s="12"/>
    </row>
    <row r="149" spans="14:28" x14ac:dyDescent="0.2">
      <c r="N149" s="12"/>
      <c r="V149" s="13"/>
      <c r="W149" s="13"/>
      <c r="X149" s="13"/>
      <c r="Y149" s="12"/>
      <c r="Z149" s="12"/>
      <c r="AA149" s="12"/>
      <c r="AB149" s="12"/>
    </row>
    <row r="150" spans="14:28" x14ac:dyDescent="0.2">
      <c r="N150" s="12"/>
      <c r="V150" s="13"/>
      <c r="W150" s="13"/>
      <c r="X150" s="13"/>
      <c r="Y150" s="12"/>
      <c r="Z150" s="12"/>
      <c r="AA150" s="12"/>
      <c r="AB150" s="12"/>
    </row>
    <row r="151" spans="14:28" x14ac:dyDescent="0.2">
      <c r="N151" s="12"/>
      <c r="V151" s="13"/>
      <c r="W151" s="13"/>
      <c r="X151" s="13"/>
      <c r="Y151" s="12"/>
      <c r="Z151" s="12"/>
      <c r="AA151" s="12"/>
      <c r="AB151" s="12"/>
    </row>
    <row r="152" spans="14:28" x14ac:dyDescent="0.2">
      <c r="N152" s="12"/>
      <c r="V152" s="13"/>
      <c r="W152" s="13"/>
      <c r="X152" s="13"/>
      <c r="Y152" s="12"/>
      <c r="Z152" s="12"/>
      <c r="AA152" s="12"/>
      <c r="AB152" s="12"/>
    </row>
    <row r="153" spans="14:28" x14ac:dyDescent="0.2">
      <c r="N153" s="12"/>
      <c r="V153" s="13"/>
      <c r="W153" s="13"/>
      <c r="X153" s="13"/>
      <c r="Y153" s="12"/>
      <c r="Z153" s="12"/>
      <c r="AA153" s="12"/>
      <c r="AB153" s="12"/>
    </row>
    <row r="154" spans="14:28" x14ac:dyDescent="0.2">
      <c r="N154" s="12"/>
      <c r="V154" s="13"/>
      <c r="W154" s="13"/>
      <c r="X154" s="13"/>
      <c r="Y154" s="12"/>
      <c r="Z154" s="12"/>
      <c r="AA154" s="12"/>
      <c r="AB154" s="12"/>
    </row>
    <row r="155" spans="14:28" x14ac:dyDescent="0.2">
      <c r="N155" s="12"/>
      <c r="V155" s="13"/>
      <c r="W155" s="13"/>
      <c r="X155" s="13"/>
      <c r="Y155" s="12"/>
      <c r="Z155" s="12"/>
      <c r="AA155" s="12"/>
      <c r="AB155" s="12"/>
    </row>
    <row r="156" spans="14:28" x14ac:dyDescent="0.2">
      <c r="N156" s="12"/>
      <c r="V156" s="13"/>
      <c r="W156" s="13"/>
      <c r="X156" s="13"/>
      <c r="Y156" s="12"/>
      <c r="Z156" s="12"/>
      <c r="AA156" s="12"/>
      <c r="AB156" s="12"/>
    </row>
    <row r="157" spans="14:28" x14ac:dyDescent="0.2">
      <c r="N157" s="12"/>
      <c r="V157" s="13"/>
      <c r="W157" s="13"/>
      <c r="X157" s="13"/>
      <c r="Y157" s="12"/>
      <c r="Z157" s="12"/>
      <c r="AA157" s="12"/>
      <c r="AB157" s="12"/>
    </row>
    <row r="158" spans="14:28" x14ac:dyDescent="0.2">
      <c r="N158" s="12"/>
      <c r="V158" s="13"/>
      <c r="W158" s="13"/>
      <c r="X158" s="13"/>
      <c r="Y158" s="12"/>
      <c r="Z158" s="12"/>
      <c r="AA158" s="12"/>
      <c r="AB158" s="12"/>
    </row>
    <row r="159" spans="14:28" x14ac:dyDescent="0.2">
      <c r="N159" s="12"/>
      <c r="V159" s="13"/>
      <c r="W159" s="13"/>
      <c r="X159" s="13"/>
      <c r="Y159" s="12"/>
      <c r="Z159" s="12"/>
      <c r="AA159" s="12"/>
      <c r="AB159" s="12"/>
    </row>
    <row r="160" spans="14:28" x14ac:dyDescent="0.2">
      <c r="N160" s="12"/>
      <c r="V160" s="13"/>
      <c r="W160" s="13"/>
      <c r="X160" s="13"/>
      <c r="Y160" s="12"/>
      <c r="Z160" s="12"/>
      <c r="AA160" s="12"/>
      <c r="AB160" s="12"/>
    </row>
    <row r="161" spans="14:28" x14ac:dyDescent="0.2">
      <c r="N161" s="12"/>
      <c r="V161" s="13"/>
      <c r="W161" s="13"/>
      <c r="X161" s="13"/>
      <c r="Y161" s="12"/>
      <c r="Z161" s="12"/>
      <c r="AA161" s="12"/>
      <c r="AB161" s="12"/>
    </row>
    <row r="162" spans="14:28" x14ac:dyDescent="0.2">
      <c r="N162" s="12"/>
      <c r="V162" s="13"/>
      <c r="W162" s="13"/>
      <c r="X162" s="13"/>
      <c r="Y162" s="12"/>
      <c r="Z162" s="12"/>
      <c r="AA162" s="12"/>
      <c r="AB162" s="12"/>
    </row>
    <row r="163" spans="14:28" x14ac:dyDescent="0.2">
      <c r="N163" s="12"/>
      <c r="V163" s="13"/>
      <c r="W163" s="13"/>
      <c r="X163" s="13"/>
      <c r="Y163" s="12"/>
      <c r="Z163" s="12"/>
      <c r="AA163" s="12"/>
      <c r="AB163" s="12"/>
    </row>
    <row r="164" spans="14:28" x14ac:dyDescent="0.2">
      <c r="N164" s="12"/>
      <c r="V164" s="13"/>
      <c r="W164" s="13"/>
      <c r="X164" s="13"/>
      <c r="Y164" s="12"/>
      <c r="Z164" s="12"/>
      <c r="AA164" s="12"/>
      <c r="AB164" s="12"/>
    </row>
    <row r="165" spans="14:28" x14ac:dyDescent="0.2">
      <c r="N165" s="12"/>
      <c r="V165" s="13"/>
      <c r="W165" s="13"/>
      <c r="X165" s="13"/>
      <c r="Y165" s="12"/>
      <c r="Z165" s="12"/>
      <c r="AA165" s="12"/>
      <c r="AB165" s="12"/>
    </row>
    <row r="166" spans="14:28" x14ac:dyDescent="0.2">
      <c r="N166" s="12"/>
      <c r="V166" s="13"/>
      <c r="W166" s="13"/>
      <c r="X166" s="13"/>
      <c r="Y166" s="12"/>
      <c r="Z166" s="12"/>
      <c r="AA166" s="12"/>
      <c r="AB166" s="12"/>
    </row>
    <row r="167" spans="14:28" x14ac:dyDescent="0.2">
      <c r="N167" s="12"/>
      <c r="V167" s="13"/>
      <c r="W167" s="13"/>
      <c r="X167" s="13"/>
      <c r="Y167" s="12"/>
      <c r="Z167" s="12"/>
      <c r="AA167" s="12"/>
      <c r="AB167" s="12"/>
    </row>
    <row r="168" spans="14:28" x14ac:dyDescent="0.2">
      <c r="N168" s="12"/>
      <c r="V168" s="13"/>
      <c r="W168" s="13"/>
      <c r="X168" s="13"/>
      <c r="Y168" s="12"/>
      <c r="Z168" s="12"/>
      <c r="AA168" s="12"/>
      <c r="AB168" s="12"/>
    </row>
    <row r="169" spans="14:28" x14ac:dyDescent="0.2">
      <c r="N169" s="12"/>
      <c r="V169" s="13"/>
      <c r="W169" s="13"/>
      <c r="X169" s="13"/>
      <c r="Y169" s="12"/>
      <c r="Z169" s="12"/>
      <c r="AA169" s="12"/>
      <c r="AB169" s="12"/>
    </row>
    <row r="170" spans="14:28" x14ac:dyDescent="0.2">
      <c r="N170" s="12"/>
      <c r="V170" s="13"/>
      <c r="W170" s="13"/>
      <c r="X170" s="13"/>
      <c r="Y170" s="12"/>
      <c r="Z170" s="12"/>
      <c r="AA170" s="12"/>
      <c r="AB170" s="12"/>
    </row>
    <row r="171" spans="14:28" x14ac:dyDescent="0.2">
      <c r="N171" s="12"/>
      <c r="V171" s="13"/>
      <c r="W171" s="13"/>
      <c r="X171" s="13"/>
      <c r="Y171" s="12"/>
      <c r="Z171" s="12"/>
      <c r="AA171" s="12"/>
      <c r="AB171" s="12"/>
    </row>
    <row r="172" spans="14:28" x14ac:dyDescent="0.2">
      <c r="N172" s="12"/>
      <c r="V172" s="13"/>
      <c r="W172" s="13"/>
      <c r="X172" s="13"/>
      <c r="Y172" s="12"/>
      <c r="Z172" s="12"/>
      <c r="AA172" s="12"/>
      <c r="AB172" s="12"/>
    </row>
    <row r="173" spans="14:28" x14ac:dyDescent="0.2">
      <c r="N173" s="12"/>
      <c r="V173" s="13"/>
      <c r="W173" s="13"/>
      <c r="X173" s="13"/>
      <c r="Y173" s="12"/>
      <c r="Z173" s="12"/>
      <c r="AA173" s="12"/>
      <c r="AB173" s="12"/>
    </row>
    <row r="174" spans="14:28" x14ac:dyDescent="0.2">
      <c r="N174" s="12"/>
      <c r="V174" s="13"/>
      <c r="W174" s="13"/>
      <c r="X174" s="13"/>
      <c r="Y174" s="12"/>
      <c r="Z174" s="12"/>
      <c r="AA174" s="12"/>
      <c r="AB174" s="12"/>
    </row>
    <row r="175" spans="14:28" x14ac:dyDescent="0.2">
      <c r="N175" s="12"/>
      <c r="V175" s="13"/>
      <c r="W175" s="13"/>
      <c r="X175" s="13"/>
      <c r="Y175" s="12"/>
      <c r="Z175" s="12"/>
      <c r="AA175" s="12"/>
      <c r="AB175" s="12"/>
    </row>
    <row r="176" spans="14:28" x14ac:dyDescent="0.2">
      <c r="N176" s="12"/>
      <c r="V176" s="13"/>
      <c r="W176" s="13"/>
      <c r="X176" s="13"/>
      <c r="Y176" s="12"/>
      <c r="Z176" s="12"/>
      <c r="AA176" s="12"/>
      <c r="AB176" s="12"/>
    </row>
    <row r="177" spans="14:28" x14ac:dyDescent="0.2">
      <c r="N177" s="12"/>
      <c r="V177" s="13"/>
      <c r="W177" s="13"/>
      <c r="X177" s="13"/>
      <c r="Y177" s="12"/>
      <c r="Z177" s="12"/>
      <c r="AA177" s="12"/>
      <c r="AB177" s="12"/>
    </row>
    <row r="178" spans="14:28" x14ac:dyDescent="0.2">
      <c r="N178" s="12"/>
      <c r="V178" s="13"/>
      <c r="W178" s="13"/>
      <c r="X178" s="13"/>
      <c r="Y178" s="12"/>
      <c r="Z178" s="12"/>
      <c r="AA178" s="12"/>
      <c r="AB178" s="12"/>
    </row>
    <row r="179" spans="14:28" x14ac:dyDescent="0.2">
      <c r="N179" s="12"/>
      <c r="V179" s="13"/>
      <c r="W179" s="13"/>
      <c r="X179" s="13"/>
      <c r="Y179" s="12"/>
      <c r="Z179" s="12"/>
      <c r="AA179" s="12"/>
      <c r="AB179" s="12"/>
    </row>
    <row r="180" spans="14:28" x14ac:dyDescent="0.2">
      <c r="N180" s="12"/>
      <c r="V180" s="13"/>
      <c r="W180" s="13"/>
      <c r="X180" s="13"/>
      <c r="Y180" s="12"/>
      <c r="Z180" s="12"/>
      <c r="AA180" s="12"/>
      <c r="AB180" s="12"/>
    </row>
    <row r="181" spans="14:28" x14ac:dyDescent="0.2">
      <c r="N181" s="12"/>
      <c r="V181" s="13"/>
      <c r="W181" s="13"/>
      <c r="X181" s="13"/>
      <c r="Y181" s="12"/>
      <c r="Z181" s="12"/>
      <c r="AA181" s="12"/>
      <c r="AB181" s="12"/>
    </row>
    <row r="182" spans="14:28" x14ac:dyDescent="0.2">
      <c r="N182" s="12"/>
      <c r="V182" s="13"/>
      <c r="W182" s="13"/>
      <c r="X182" s="13"/>
      <c r="Y182" s="12"/>
      <c r="Z182" s="12"/>
      <c r="AA182" s="12"/>
      <c r="AB182" s="12"/>
    </row>
    <row r="183" spans="14:28" x14ac:dyDescent="0.2">
      <c r="N183" s="12"/>
      <c r="V183" s="13"/>
      <c r="W183" s="13"/>
      <c r="X183" s="13"/>
      <c r="Y183" s="12"/>
      <c r="Z183" s="12"/>
      <c r="AA183" s="12"/>
      <c r="AB183" s="12"/>
    </row>
    <row r="184" spans="14:28" x14ac:dyDescent="0.2">
      <c r="N184" s="12"/>
      <c r="V184" s="13"/>
      <c r="W184" s="13"/>
      <c r="X184" s="13"/>
      <c r="Y184" s="12"/>
      <c r="Z184" s="12"/>
      <c r="AA184" s="12"/>
      <c r="AB184" s="12"/>
    </row>
    <row r="185" spans="14:28" x14ac:dyDescent="0.2">
      <c r="N185" s="12"/>
      <c r="V185" s="13"/>
      <c r="W185" s="13"/>
      <c r="X185" s="13"/>
      <c r="Y185" s="12"/>
      <c r="Z185" s="12"/>
      <c r="AA185" s="12"/>
      <c r="AB185" s="12"/>
    </row>
    <row r="186" spans="14:28" x14ac:dyDescent="0.2">
      <c r="N186" s="12"/>
      <c r="V186" s="13"/>
      <c r="W186" s="13"/>
      <c r="X186" s="13"/>
      <c r="Y186" s="12"/>
      <c r="Z186" s="12"/>
      <c r="AA186" s="12"/>
      <c r="AB186" s="12"/>
    </row>
    <row r="187" spans="14:28" x14ac:dyDescent="0.2">
      <c r="N187" s="12"/>
      <c r="V187" s="13"/>
      <c r="W187" s="13"/>
      <c r="X187" s="13"/>
      <c r="Y187" s="12"/>
      <c r="Z187" s="12"/>
      <c r="AA187" s="12"/>
      <c r="AB187" s="12"/>
    </row>
    <row r="188" spans="14:28" x14ac:dyDescent="0.2">
      <c r="N188" s="12"/>
      <c r="V188" s="13"/>
      <c r="W188" s="13"/>
      <c r="X188" s="13"/>
      <c r="Y188" s="12"/>
      <c r="Z188" s="12"/>
      <c r="AA188" s="12"/>
      <c r="AB188" s="12"/>
    </row>
    <row r="189" spans="14:28" x14ac:dyDescent="0.2">
      <c r="N189" s="12"/>
      <c r="V189" s="13"/>
      <c r="W189" s="13"/>
      <c r="X189" s="13"/>
      <c r="Y189" s="12"/>
      <c r="Z189" s="12"/>
      <c r="AA189" s="12"/>
      <c r="AB189" s="12"/>
    </row>
    <row r="190" spans="14:28" x14ac:dyDescent="0.2">
      <c r="N190" s="12"/>
      <c r="V190" s="13"/>
      <c r="W190" s="13"/>
      <c r="X190" s="13"/>
      <c r="Y190" s="12"/>
      <c r="Z190" s="12"/>
      <c r="AA190" s="12"/>
      <c r="AB190" s="12"/>
    </row>
    <row r="191" spans="14:28" x14ac:dyDescent="0.2">
      <c r="N191" s="12"/>
      <c r="V191" s="13"/>
      <c r="W191" s="13"/>
      <c r="X191" s="13"/>
      <c r="Y191" s="12"/>
      <c r="Z191" s="12"/>
      <c r="AA191" s="12"/>
      <c r="AB191" s="12"/>
    </row>
    <row r="192" spans="14:28" x14ac:dyDescent="0.2">
      <c r="N192" s="12"/>
      <c r="V192" s="13"/>
      <c r="W192" s="13"/>
      <c r="X192" s="13"/>
      <c r="Y192" s="12"/>
      <c r="Z192" s="12"/>
      <c r="AA192" s="12"/>
      <c r="AB192" s="12"/>
    </row>
    <row r="193" spans="14:28" x14ac:dyDescent="0.2">
      <c r="N193" s="12"/>
      <c r="V193" s="13"/>
      <c r="W193" s="13"/>
      <c r="X193" s="13"/>
      <c r="Y193" s="12"/>
      <c r="Z193" s="12"/>
      <c r="AA193" s="12"/>
      <c r="AB193" s="12"/>
    </row>
    <row r="194" spans="14:28" x14ac:dyDescent="0.2">
      <c r="N194" s="12"/>
      <c r="V194" s="13"/>
      <c r="W194" s="13"/>
      <c r="X194" s="13"/>
      <c r="Y194" s="12"/>
      <c r="Z194" s="12"/>
      <c r="AA194" s="12"/>
      <c r="AB194" s="12"/>
    </row>
    <row r="195" spans="14:28" x14ac:dyDescent="0.2">
      <c r="N195" s="12"/>
      <c r="V195" s="13"/>
      <c r="W195" s="13"/>
      <c r="X195" s="13"/>
      <c r="Y195" s="12"/>
      <c r="Z195" s="12"/>
      <c r="AA195" s="12"/>
      <c r="AB195" s="12"/>
    </row>
    <row r="196" spans="14:28" x14ac:dyDescent="0.2">
      <c r="N196" s="12"/>
      <c r="V196" s="13"/>
      <c r="W196" s="13"/>
      <c r="X196" s="13"/>
      <c r="Y196" s="12"/>
      <c r="Z196" s="12"/>
      <c r="AA196" s="12"/>
      <c r="AB196" s="12"/>
    </row>
    <row r="197" spans="14:28" x14ac:dyDescent="0.2">
      <c r="N197" s="12"/>
      <c r="V197" s="13"/>
      <c r="W197" s="13"/>
      <c r="X197" s="13"/>
      <c r="Y197" s="12"/>
      <c r="Z197" s="12"/>
      <c r="AA197" s="12"/>
      <c r="AB197" s="12"/>
    </row>
    <row r="198" spans="14:28" x14ac:dyDescent="0.2">
      <c r="N198" s="12"/>
      <c r="V198" s="13"/>
      <c r="W198" s="13"/>
      <c r="X198" s="13"/>
      <c r="Y198" s="12"/>
      <c r="Z198" s="12"/>
      <c r="AA198" s="12"/>
      <c r="AB198" s="12"/>
    </row>
    <row r="199" spans="14:28" x14ac:dyDescent="0.2">
      <c r="N199" s="12"/>
      <c r="V199" s="13"/>
      <c r="W199" s="13"/>
      <c r="X199" s="13"/>
      <c r="Y199" s="12"/>
      <c r="Z199" s="12"/>
      <c r="AA199" s="12"/>
      <c r="AB199" s="12"/>
    </row>
    <row r="200" spans="14:28" x14ac:dyDescent="0.2">
      <c r="N200" s="12"/>
      <c r="V200" s="13"/>
      <c r="W200" s="13"/>
      <c r="X200" s="13"/>
      <c r="Y200" s="12"/>
      <c r="Z200" s="12"/>
      <c r="AA200" s="12"/>
      <c r="AB200" s="12"/>
    </row>
    <row r="201" spans="14:28" x14ac:dyDescent="0.2">
      <c r="N201" s="12"/>
      <c r="V201" s="13"/>
      <c r="W201" s="13"/>
      <c r="X201" s="13"/>
      <c r="Y201" s="12"/>
      <c r="Z201" s="12"/>
      <c r="AA201" s="12"/>
      <c r="AB201" s="12"/>
    </row>
    <row r="202" spans="14:28" x14ac:dyDescent="0.2">
      <c r="N202" s="12"/>
      <c r="V202" s="13"/>
      <c r="W202" s="13"/>
      <c r="X202" s="13"/>
      <c r="Y202" s="12"/>
      <c r="Z202" s="12"/>
      <c r="AA202" s="12"/>
      <c r="AB202" s="12"/>
    </row>
    <row r="203" spans="14:28" x14ac:dyDescent="0.2">
      <c r="N203" s="12"/>
      <c r="V203" s="13"/>
      <c r="W203" s="13"/>
      <c r="X203" s="13"/>
      <c r="Y203" s="12"/>
      <c r="Z203" s="12"/>
      <c r="AA203" s="12"/>
      <c r="AB203" s="12"/>
    </row>
    <row r="204" spans="14:28" x14ac:dyDescent="0.2">
      <c r="N204" s="12"/>
      <c r="V204" s="13"/>
      <c r="W204" s="13"/>
      <c r="X204" s="13"/>
      <c r="Y204" s="12"/>
      <c r="Z204" s="12"/>
      <c r="AA204" s="12"/>
      <c r="AB204" s="12"/>
    </row>
    <row r="205" spans="14:28" x14ac:dyDescent="0.2">
      <c r="N205" s="12"/>
      <c r="V205" s="13"/>
      <c r="W205" s="13"/>
      <c r="X205" s="13"/>
      <c r="Y205" s="12"/>
      <c r="Z205" s="12"/>
      <c r="AA205" s="12"/>
      <c r="AB205" s="12"/>
    </row>
    <row r="206" spans="14:28" x14ac:dyDescent="0.2">
      <c r="N206" s="12"/>
      <c r="V206" s="13"/>
      <c r="W206" s="13"/>
      <c r="X206" s="13"/>
      <c r="Y206" s="12"/>
      <c r="Z206" s="12"/>
      <c r="AA206" s="12"/>
      <c r="AB206" s="12"/>
    </row>
    <row r="207" spans="14:28" x14ac:dyDescent="0.2">
      <c r="N207" s="12"/>
      <c r="V207" s="13"/>
      <c r="W207" s="13"/>
      <c r="X207" s="13"/>
      <c r="Y207" s="12"/>
      <c r="Z207" s="12"/>
      <c r="AA207" s="12"/>
      <c r="AB207" s="12"/>
    </row>
    <row r="208" spans="14:28" x14ac:dyDescent="0.2">
      <c r="N208" s="12"/>
      <c r="V208" s="13"/>
      <c r="W208" s="13"/>
      <c r="X208" s="13"/>
      <c r="Y208" s="12"/>
      <c r="Z208" s="12"/>
      <c r="AA208" s="12"/>
      <c r="AB208" s="12"/>
    </row>
    <row r="209" spans="14:28" x14ac:dyDescent="0.2">
      <c r="N209" s="12"/>
      <c r="V209" s="13"/>
      <c r="W209" s="13"/>
      <c r="X209" s="13"/>
      <c r="Y209" s="12"/>
      <c r="Z209" s="12"/>
      <c r="AA209" s="12"/>
      <c r="AB209" s="12"/>
    </row>
    <row r="210" spans="14:28" x14ac:dyDescent="0.2">
      <c r="N210" s="12"/>
      <c r="V210" s="13"/>
      <c r="W210" s="13"/>
      <c r="X210" s="13"/>
      <c r="Y210" s="12"/>
      <c r="Z210" s="12"/>
      <c r="AA210" s="12"/>
      <c r="AB210" s="12"/>
    </row>
    <row r="211" spans="14:28" x14ac:dyDescent="0.2">
      <c r="N211" s="12"/>
      <c r="V211" s="13"/>
      <c r="W211" s="13"/>
      <c r="X211" s="13"/>
      <c r="Y211" s="12"/>
      <c r="Z211" s="12"/>
      <c r="AA211" s="12"/>
      <c r="AB211" s="12"/>
    </row>
    <row r="212" spans="14:28" x14ac:dyDescent="0.2">
      <c r="N212" s="12"/>
      <c r="V212" s="13"/>
      <c r="W212" s="13"/>
      <c r="X212" s="13"/>
      <c r="Y212" s="12"/>
      <c r="Z212" s="12"/>
      <c r="AA212" s="12"/>
      <c r="AB212" s="12"/>
    </row>
    <row r="213" spans="14:28" x14ac:dyDescent="0.2">
      <c r="N213" s="12"/>
      <c r="V213" s="13"/>
      <c r="W213" s="13"/>
      <c r="X213" s="13"/>
      <c r="Y213" s="12"/>
      <c r="Z213" s="12"/>
      <c r="AA213" s="12"/>
      <c r="AB213" s="12"/>
    </row>
    <row r="214" spans="14:28" x14ac:dyDescent="0.2">
      <c r="N214" s="12"/>
      <c r="V214" s="13"/>
      <c r="W214" s="13"/>
      <c r="X214" s="13"/>
      <c r="Y214" s="12"/>
      <c r="Z214" s="12"/>
      <c r="AA214" s="12"/>
      <c r="AB214" s="12"/>
    </row>
    <row r="215" spans="14:28" x14ac:dyDescent="0.2">
      <c r="N215" s="12"/>
      <c r="V215" s="13"/>
      <c r="W215" s="13"/>
      <c r="X215" s="13"/>
      <c r="Y215" s="12"/>
      <c r="Z215" s="12"/>
      <c r="AA215" s="12"/>
      <c r="AB215" s="12"/>
    </row>
    <row r="216" spans="14:28" x14ac:dyDescent="0.2">
      <c r="N216" s="12"/>
      <c r="V216" s="13"/>
      <c r="W216" s="13"/>
      <c r="X216" s="13"/>
      <c r="Y216" s="12"/>
      <c r="Z216" s="12"/>
      <c r="AA216" s="12"/>
      <c r="AB216" s="12"/>
    </row>
    <row r="217" spans="14:28" x14ac:dyDescent="0.2">
      <c r="N217" s="12"/>
      <c r="V217" s="13"/>
      <c r="W217" s="13"/>
      <c r="X217" s="13"/>
      <c r="Y217" s="12"/>
      <c r="Z217" s="12"/>
      <c r="AA217" s="12"/>
      <c r="AB217" s="12"/>
    </row>
    <row r="218" spans="14:28" x14ac:dyDescent="0.2">
      <c r="N218" s="12"/>
      <c r="V218" s="13"/>
      <c r="W218" s="13"/>
      <c r="X218" s="13"/>
      <c r="Y218" s="12"/>
      <c r="Z218" s="12"/>
      <c r="AA218" s="12"/>
      <c r="AB218" s="12"/>
    </row>
    <row r="219" spans="14:28" x14ac:dyDescent="0.2">
      <c r="N219" s="12"/>
      <c r="V219" s="13"/>
      <c r="W219" s="13"/>
      <c r="X219" s="13"/>
      <c r="Y219" s="12"/>
      <c r="Z219" s="12"/>
      <c r="AA219" s="12"/>
      <c r="AB219" s="12"/>
    </row>
    <row r="220" spans="14:28" x14ac:dyDescent="0.2">
      <c r="N220" s="12"/>
      <c r="V220" s="13"/>
      <c r="W220" s="13"/>
      <c r="X220" s="13"/>
      <c r="Y220" s="12"/>
      <c r="Z220" s="12"/>
      <c r="AA220" s="12"/>
      <c r="AB220" s="12"/>
    </row>
    <row r="221" spans="14:28" x14ac:dyDescent="0.2">
      <c r="N221" s="12"/>
      <c r="V221" s="13"/>
      <c r="W221" s="13"/>
      <c r="X221" s="13"/>
      <c r="Y221" s="12"/>
      <c r="Z221" s="12"/>
      <c r="AA221" s="12"/>
      <c r="AB221" s="12"/>
    </row>
    <row r="222" spans="14:28" x14ac:dyDescent="0.2">
      <c r="N222" s="12"/>
      <c r="V222" s="13"/>
      <c r="W222" s="13"/>
      <c r="X222" s="13"/>
      <c r="Y222" s="12"/>
      <c r="Z222" s="12"/>
      <c r="AA222" s="12"/>
      <c r="AB222" s="12"/>
    </row>
    <row r="223" spans="14:28" x14ac:dyDescent="0.2">
      <c r="N223" s="12"/>
      <c r="V223" s="13"/>
      <c r="W223" s="13"/>
      <c r="X223" s="13"/>
      <c r="Y223" s="12"/>
      <c r="Z223" s="12"/>
      <c r="AA223" s="12"/>
      <c r="AB223" s="12"/>
    </row>
    <row r="224" spans="14:28" x14ac:dyDescent="0.2">
      <c r="N224" s="12"/>
      <c r="V224" s="13"/>
      <c r="W224" s="13"/>
      <c r="X224" s="13"/>
      <c r="Y224" s="12"/>
      <c r="Z224" s="12"/>
      <c r="AA224" s="12"/>
      <c r="AB224" s="12"/>
    </row>
    <row r="225" spans="14:28" x14ac:dyDescent="0.2">
      <c r="N225" s="12"/>
      <c r="V225" s="13"/>
      <c r="W225" s="13"/>
      <c r="X225" s="13"/>
      <c r="Y225" s="12"/>
      <c r="Z225" s="12"/>
      <c r="AA225" s="12"/>
      <c r="AB225" s="12"/>
    </row>
    <row r="226" spans="14:28" x14ac:dyDescent="0.2">
      <c r="N226" s="12"/>
      <c r="V226" s="13"/>
      <c r="W226" s="13"/>
      <c r="X226" s="13"/>
      <c r="Y226" s="12"/>
      <c r="Z226" s="12"/>
      <c r="AA226" s="12"/>
      <c r="AB226" s="12"/>
    </row>
    <row r="227" spans="14:28" x14ac:dyDescent="0.2">
      <c r="N227" s="12"/>
      <c r="V227" s="13"/>
      <c r="W227" s="13"/>
      <c r="X227" s="13"/>
      <c r="Y227" s="12"/>
      <c r="Z227" s="12"/>
      <c r="AA227" s="12"/>
      <c r="AB227" s="12"/>
    </row>
    <row r="228" spans="14:28" x14ac:dyDescent="0.2">
      <c r="N228" s="12"/>
      <c r="V228" s="13"/>
      <c r="W228" s="13"/>
      <c r="X228" s="13"/>
      <c r="Y228" s="12"/>
      <c r="Z228" s="12"/>
      <c r="AA228" s="12"/>
      <c r="AB228" s="12"/>
    </row>
    <row r="229" spans="14:28" x14ac:dyDescent="0.2">
      <c r="N229" s="12"/>
      <c r="V229" s="13"/>
      <c r="W229" s="13"/>
      <c r="X229" s="13"/>
      <c r="Y229" s="12"/>
      <c r="Z229" s="12"/>
      <c r="AA229" s="12"/>
      <c r="AB229" s="12"/>
    </row>
    <row r="230" spans="14:28" x14ac:dyDescent="0.2">
      <c r="N230" s="12"/>
      <c r="V230" s="13"/>
      <c r="W230" s="13"/>
      <c r="X230" s="13"/>
      <c r="Y230" s="12"/>
      <c r="Z230" s="12"/>
      <c r="AA230" s="12"/>
      <c r="AB230" s="12"/>
    </row>
    <row r="231" spans="14:28" x14ac:dyDescent="0.2">
      <c r="N231" s="12"/>
      <c r="V231" s="13"/>
      <c r="W231" s="13"/>
      <c r="X231" s="13"/>
      <c r="Y231" s="12"/>
      <c r="Z231" s="12"/>
      <c r="AA231" s="12"/>
      <c r="AB231" s="12"/>
    </row>
    <row r="232" spans="14:28" x14ac:dyDescent="0.2">
      <c r="N232" s="12"/>
      <c r="V232" s="13"/>
      <c r="W232" s="13"/>
      <c r="X232" s="13"/>
      <c r="Y232" s="12"/>
      <c r="Z232" s="12"/>
      <c r="AA232" s="12"/>
      <c r="AB232" s="12"/>
    </row>
    <row r="233" spans="14:28" x14ac:dyDescent="0.2">
      <c r="N233" s="12"/>
      <c r="V233" s="13"/>
      <c r="W233" s="13"/>
      <c r="X233" s="13"/>
      <c r="Y233" s="12"/>
      <c r="Z233" s="12"/>
      <c r="AA233" s="12"/>
      <c r="AB233" s="12"/>
    </row>
    <row r="234" spans="14:28" x14ac:dyDescent="0.2">
      <c r="N234" s="12"/>
      <c r="V234" s="13"/>
      <c r="W234" s="13"/>
      <c r="X234" s="13"/>
      <c r="Y234" s="12"/>
      <c r="Z234" s="12"/>
      <c r="AA234" s="12"/>
      <c r="AB234" s="12"/>
    </row>
    <row r="235" spans="14:28" x14ac:dyDescent="0.2">
      <c r="N235" s="12"/>
      <c r="V235" s="13"/>
      <c r="W235" s="13"/>
      <c r="X235" s="13"/>
      <c r="Y235" s="12"/>
      <c r="Z235" s="12"/>
      <c r="AA235" s="12"/>
      <c r="AB235" s="12"/>
    </row>
    <row r="236" spans="14:28" x14ac:dyDescent="0.2">
      <c r="N236" s="12"/>
      <c r="V236" s="13"/>
      <c r="W236" s="13"/>
      <c r="X236" s="13"/>
      <c r="Y236" s="12"/>
      <c r="Z236" s="12"/>
      <c r="AA236" s="12"/>
      <c r="AB236" s="12"/>
    </row>
    <row r="237" spans="14:28" x14ac:dyDescent="0.2">
      <c r="N237" s="12"/>
      <c r="V237" s="13"/>
      <c r="W237" s="13"/>
      <c r="X237" s="13"/>
      <c r="Y237" s="12"/>
      <c r="Z237" s="12"/>
      <c r="AA237" s="12"/>
      <c r="AB237" s="12"/>
    </row>
    <row r="238" spans="14:28" x14ac:dyDescent="0.2">
      <c r="N238" s="12"/>
      <c r="V238" s="13"/>
      <c r="W238" s="13"/>
      <c r="X238" s="13"/>
      <c r="Y238" s="12"/>
      <c r="Z238" s="12"/>
      <c r="AA238" s="12"/>
      <c r="AB238" s="12"/>
    </row>
    <row r="239" spans="14:28" x14ac:dyDescent="0.2">
      <c r="N239" s="12"/>
      <c r="V239" s="13"/>
      <c r="W239" s="13"/>
      <c r="X239" s="13"/>
      <c r="Y239" s="12"/>
      <c r="Z239" s="12"/>
      <c r="AA239" s="12"/>
      <c r="AB239" s="12"/>
    </row>
    <row r="240" spans="14:28" x14ac:dyDescent="0.2">
      <c r="N240" s="12"/>
      <c r="V240" s="13"/>
      <c r="W240" s="13"/>
      <c r="X240" s="13"/>
      <c r="Y240" s="12"/>
      <c r="Z240" s="12"/>
      <c r="AA240" s="12"/>
      <c r="AB240" s="12"/>
    </row>
    <row r="241" spans="14:28" x14ac:dyDescent="0.2">
      <c r="N241" s="12"/>
      <c r="V241" s="13"/>
      <c r="W241" s="13"/>
      <c r="X241" s="13"/>
      <c r="Y241" s="12"/>
      <c r="Z241" s="12"/>
      <c r="AA241" s="12"/>
      <c r="AB241" s="12"/>
    </row>
    <row r="242" spans="14:28" x14ac:dyDescent="0.2">
      <c r="N242" s="12"/>
      <c r="V242" s="13"/>
      <c r="W242" s="13"/>
      <c r="X242" s="13"/>
      <c r="Y242" s="12"/>
      <c r="Z242" s="12"/>
      <c r="AA242" s="12"/>
      <c r="AB242" s="12"/>
    </row>
    <row r="243" spans="14:28" x14ac:dyDescent="0.2">
      <c r="N243" s="12"/>
      <c r="V243" s="13"/>
      <c r="W243" s="13"/>
      <c r="X243" s="13"/>
      <c r="Y243" s="12"/>
      <c r="Z243" s="12"/>
      <c r="AA243" s="12"/>
      <c r="AB243" s="12"/>
    </row>
    <row r="244" spans="14:28" x14ac:dyDescent="0.2">
      <c r="N244" s="12"/>
      <c r="V244" s="13"/>
      <c r="W244" s="13"/>
      <c r="X244" s="13"/>
      <c r="Y244" s="12"/>
      <c r="Z244" s="12"/>
      <c r="AA244" s="12"/>
      <c r="AB244" s="12"/>
    </row>
    <row r="245" spans="14:28" x14ac:dyDescent="0.2">
      <c r="N245" s="12"/>
      <c r="V245" s="13"/>
      <c r="W245" s="13"/>
      <c r="X245" s="13"/>
      <c r="Y245" s="12"/>
      <c r="Z245" s="12"/>
      <c r="AA245" s="12"/>
      <c r="AB245" s="12"/>
    </row>
    <row r="246" spans="14:28" x14ac:dyDescent="0.2">
      <c r="N246" s="12"/>
      <c r="V246" s="13"/>
      <c r="W246" s="13"/>
      <c r="X246" s="13"/>
      <c r="Y246" s="12"/>
      <c r="Z246" s="12"/>
      <c r="AA246" s="12"/>
      <c r="AB246" s="12"/>
    </row>
    <row r="247" spans="14:28" x14ac:dyDescent="0.2">
      <c r="N247" s="12"/>
      <c r="V247" s="13"/>
      <c r="W247" s="13"/>
      <c r="X247" s="13"/>
      <c r="Y247" s="12"/>
      <c r="Z247" s="12"/>
      <c r="AA247" s="12"/>
      <c r="AB247" s="12"/>
    </row>
    <row r="248" spans="14:28" x14ac:dyDescent="0.2">
      <c r="N248" s="12"/>
      <c r="V248" s="13"/>
      <c r="W248" s="13"/>
      <c r="X248" s="13"/>
      <c r="Y248" s="12"/>
      <c r="Z248" s="12"/>
      <c r="AA248" s="12"/>
      <c r="AB248" s="12"/>
    </row>
    <row r="249" spans="14:28" x14ac:dyDescent="0.2">
      <c r="N249" s="12"/>
      <c r="V249" s="13"/>
      <c r="W249" s="13"/>
      <c r="X249" s="13"/>
      <c r="Y249" s="12"/>
      <c r="Z249" s="12"/>
      <c r="AA249" s="12"/>
      <c r="AB249" s="12"/>
    </row>
    <row r="250" spans="14:28" x14ac:dyDescent="0.2">
      <c r="N250" s="12"/>
      <c r="V250" s="13"/>
      <c r="W250" s="13"/>
      <c r="X250" s="13"/>
      <c r="Y250" s="12"/>
      <c r="Z250" s="12"/>
      <c r="AA250" s="12"/>
      <c r="AB250" s="12"/>
    </row>
    <row r="251" spans="14:28" x14ac:dyDescent="0.2">
      <c r="N251" s="12"/>
      <c r="V251" s="13"/>
      <c r="W251" s="13"/>
      <c r="X251" s="13"/>
      <c r="Y251" s="12"/>
      <c r="Z251" s="12"/>
      <c r="AA251" s="12"/>
      <c r="AB251" s="12"/>
    </row>
    <row r="252" spans="14:28" x14ac:dyDescent="0.2">
      <c r="N252" s="12"/>
      <c r="V252" s="13"/>
      <c r="W252" s="13"/>
      <c r="X252" s="13"/>
      <c r="Y252" s="12"/>
      <c r="Z252" s="12"/>
      <c r="AA252" s="12"/>
      <c r="AB252" s="12"/>
    </row>
    <row r="253" spans="14:28" x14ac:dyDescent="0.2">
      <c r="N253" s="12"/>
      <c r="V253" s="13"/>
      <c r="W253" s="13"/>
      <c r="X253" s="13"/>
      <c r="Y253" s="12"/>
      <c r="Z253" s="12"/>
      <c r="AA253" s="12"/>
      <c r="AB253" s="12"/>
    </row>
    <row r="254" spans="14:28" x14ac:dyDescent="0.2">
      <c r="N254" s="12"/>
      <c r="V254" s="13"/>
      <c r="W254" s="13"/>
      <c r="X254" s="13"/>
      <c r="Y254" s="12"/>
      <c r="Z254" s="12"/>
      <c r="AA254" s="12"/>
      <c r="AB254" s="12"/>
    </row>
    <row r="255" spans="14:28" x14ac:dyDescent="0.2">
      <c r="N255" s="12"/>
      <c r="V255" s="13"/>
      <c r="W255" s="13"/>
      <c r="X255" s="13"/>
      <c r="Y255" s="12"/>
      <c r="Z255" s="12"/>
      <c r="AA255" s="12"/>
      <c r="AB255" s="12"/>
    </row>
    <row r="256" spans="14:28" x14ac:dyDescent="0.2">
      <c r="N256" s="12"/>
      <c r="V256" s="13"/>
      <c r="W256" s="13"/>
      <c r="X256" s="13"/>
      <c r="Y256" s="12"/>
      <c r="Z256" s="12"/>
      <c r="AA256" s="12"/>
      <c r="AB256" s="12"/>
    </row>
    <row r="257" spans="14:28" x14ac:dyDescent="0.2">
      <c r="N257" s="12"/>
      <c r="V257" s="13"/>
      <c r="W257" s="13"/>
      <c r="X257" s="13"/>
      <c r="Y257" s="12"/>
      <c r="Z257" s="12"/>
      <c r="AA257" s="12"/>
      <c r="AB257" s="12"/>
    </row>
    <row r="258" spans="14:28" x14ac:dyDescent="0.2">
      <c r="N258" s="12"/>
      <c r="V258" s="13"/>
      <c r="W258" s="13"/>
      <c r="X258" s="13"/>
      <c r="Y258" s="12"/>
      <c r="Z258" s="12"/>
      <c r="AA258" s="12"/>
      <c r="AB258" s="12"/>
    </row>
    <row r="259" spans="14:28" x14ac:dyDescent="0.2">
      <c r="N259" s="12"/>
      <c r="V259" s="13"/>
      <c r="W259" s="13"/>
      <c r="X259" s="13"/>
      <c r="Y259" s="12"/>
      <c r="Z259" s="12"/>
      <c r="AA259" s="12"/>
      <c r="AB259" s="12"/>
    </row>
    <row r="260" spans="14:28" x14ac:dyDescent="0.2">
      <c r="N260" s="12"/>
      <c r="V260" s="13"/>
      <c r="W260" s="13"/>
      <c r="X260" s="13"/>
      <c r="Y260" s="12"/>
      <c r="Z260" s="12"/>
      <c r="AA260" s="12"/>
      <c r="AB260" s="12"/>
    </row>
    <row r="261" spans="14:28" x14ac:dyDescent="0.2">
      <c r="N261" s="12"/>
      <c r="V261" s="13"/>
      <c r="W261" s="13"/>
      <c r="X261" s="13"/>
      <c r="Y261" s="12"/>
      <c r="Z261" s="12"/>
      <c r="AA261" s="12"/>
      <c r="AB261" s="12"/>
    </row>
    <row r="262" spans="14:28" x14ac:dyDescent="0.2">
      <c r="N262" s="12"/>
      <c r="V262" s="13"/>
      <c r="W262" s="13"/>
      <c r="X262" s="13"/>
      <c r="Y262" s="12"/>
      <c r="Z262" s="12"/>
      <c r="AA262" s="12"/>
      <c r="AB262" s="12"/>
    </row>
    <row r="263" spans="14:28" x14ac:dyDescent="0.2">
      <c r="N263" s="12"/>
      <c r="V263" s="13"/>
      <c r="W263" s="13"/>
      <c r="X263" s="13"/>
      <c r="Y263" s="12"/>
      <c r="Z263" s="12"/>
      <c r="AA263" s="12"/>
      <c r="AB263" s="12"/>
    </row>
    <row r="264" spans="14:28" x14ac:dyDescent="0.2">
      <c r="N264" s="12"/>
      <c r="V264" s="13"/>
      <c r="W264" s="13"/>
      <c r="X264" s="13"/>
      <c r="Y264" s="12"/>
      <c r="Z264" s="12"/>
      <c r="AA264" s="12"/>
      <c r="AB264" s="12"/>
    </row>
    <row r="265" spans="14:28" x14ac:dyDescent="0.2">
      <c r="N265" s="12"/>
      <c r="V265" s="13"/>
      <c r="W265" s="13"/>
      <c r="X265" s="13"/>
      <c r="Y265" s="12"/>
      <c r="Z265" s="12"/>
      <c r="AA265" s="12"/>
      <c r="AB265" s="12"/>
    </row>
    <row r="266" spans="14:28" x14ac:dyDescent="0.2">
      <c r="N266" s="12"/>
      <c r="V266" s="13"/>
      <c r="W266" s="13"/>
      <c r="X266" s="13"/>
      <c r="Y266" s="12"/>
      <c r="Z266" s="12"/>
      <c r="AA266" s="12"/>
      <c r="AB266" s="12"/>
    </row>
    <row r="267" spans="14:28" x14ac:dyDescent="0.2">
      <c r="N267" s="12"/>
      <c r="V267" s="13"/>
      <c r="W267" s="13"/>
      <c r="X267" s="13"/>
      <c r="Y267" s="12"/>
      <c r="Z267" s="12"/>
      <c r="AA267" s="12"/>
      <c r="AB267" s="12"/>
    </row>
    <row r="268" spans="14:28" x14ac:dyDescent="0.2">
      <c r="N268" s="12"/>
      <c r="V268" s="13"/>
      <c r="W268" s="13"/>
      <c r="X268" s="13"/>
      <c r="Y268" s="12"/>
      <c r="Z268" s="12"/>
      <c r="AA268" s="12"/>
      <c r="AB268" s="12"/>
    </row>
    <row r="269" spans="14:28" x14ac:dyDescent="0.2">
      <c r="N269" s="12"/>
      <c r="V269" s="13"/>
      <c r="W269" s="13"/>
      <c r="X269" s="13"/>
      <c r="Y269" s="12"/>
      <c r="Z269" s="12"/>
      <c r="AA269" s="12"/>
      <c r="AB269" s="12"/>
    </row>
    <row r="270" spans="14:28" x14ac:dyDescent="0.2">
      <c r="N270" s="12"/>
      <c r="V270" s="13"/>
      <c r="W270" s="13"/>
      <c r="X270" s="13"/>
      <c r="Y270" s="12"/>
      <c r="Z270" s="12"/>
      <c r="AA270" s="12"/>
      <c r="AB270" s="12"/>
    </row>
    <row r="271" spans="14:28" x14ac:dyDescent="0.2">
      <c r="N271" s="12"/>
      <c r="V271" s="13"/>
      <c r="W271" s="13"/>
      <c r="X271" s="13"/>
      <c r="Y271" s="12"/>
      <c r="Z271" s="12"/>
      <c r="AA271" s="12"/>
      <c r="AB271" s="12"/>
    </row>
    <row r="272" spans="14:28" x14ac:dyDescent="0.2">
      <c r="N272" s="12"/>
      <c r="V272" s="13"/>
      <c r="W272" s="13"/>
      <c r="X272" s="13"/>
      <c r="Y272" s="12"/>
      <c r="Z272" s="12"/>
      <c r="AA272" s="12"/>
      <c r="AB272" s="12"/>
    </row>
    <row r="273" spans="14:28" x14ac:dyDescent="0.2">
      <c r="N273" s="12"/>
      <c r="V273" s="13"/>
      <c r="W273" s="13"/>
      <c r="X273" s="13"/>
      <c r="Y273" s="12"/>
      <c r="Z273" s="12"/>
      <c r="AA273" s="12"/>
      <c r="AB273" s="12"/>
    </row>
    <row r="274" spans="14:28" x14ac:dyDescent="0.2">
      <c r="N274" s="12"/>
      <c r="V274" s="13"/>
      <c r="W274" s="13"/>
      <c r="X274" s="13"/>
      <c r="Y274" s="12"/>
      <c r="Z274" s="12"/>
      <c r="AA274" s="12"/>
      <c r="AB274" s="12"/>
    </row>
    <row r="275" spans="14:28" x14ac:dyDescent="0.2">
      <c r="N275" s="12"/>
      <c r="V275" s="13"/>
      <c r="W275" s="13"/>
      <c r="X275" s="13"/>
      <c r="Y275" s="12"/>
      <c r="Z275" s="12"/>
      <c r="AA275" s="12"/>
      <c r="AB275" s="12"/>
    </row>
    <row r="276" spans="14:28" x14ac:dyDescent="0.2">
      <c r="N276" s="12"/>
      <c r="V276" s="13"/>
      <c r="W276" s="13"/>
      <c r="X276" s="13"/>
      <c r="Y276" s="12"/>
      <c r="Z276" s="12"/>
      <c r="AA276" s="12"/>
      <c r="AB276" s="12"/>
    </row>
  </sheetData>
  <mergeCells count="34">
    <mergeCell ref="B47:M47"/>
    <mergeCell ref="K13:L13"/>
    <mergeCell ref="E12:F12"/>
    <mergeCell ref="B32:M32"/>
    <mergeCell ref="E6:F6"/>
    <mergeCell ref="H6:I6"/>
    <mergeCell ref="K6:L6"/>
    <mergeCell ref="C12:D12"/>
    <mergeCell ref="E7:F7"/>
    <mergeCell ref="H7:I7"/>
    <mergeCell ref="K7:L7"/>
    <mergeCell ref="E8:F8"/>
    <mergeCell ref="H8:I8"/>
    <mergeCell ref="K8:L8"/>
    <mergeCell ref="H12:I12"/>
    <mergeCell ref="K12:L12"/>
    <mergeCell ref="K9:L9"/>
    <mergeCell ref="K11:L11"/>
    <mergeCell ref="C6:D6"/>
    <mergeCell ref="C7:D7"/>
    <mergeCell ref="C8:D8"/>
    <mergeCell ref="C9:D9"/>
    <mergeCell ref="C10:D10"/>
    <mergeCell ref="E10:F10"/>
    <mergeCell ref="H10:I10"/>
    <mergeCell ref="K10:L10"/>
    <mergeCell ref="E9:F9"/>
    <mergeCell ref="H9:I9"/>
    <mergeCell ref="C11:D11"/>
    <mergeCell ref="E13:F13"/>
    <mergeCell ref="E11:F11"/>
    <mergeCell ref="H11:I11"/>
    <mergeCell ref="C13:D13"/>
    <mergeCell ref="H13:I13"/>
  </mergeCells>
  <printOptions horizontalCentered="1"/>
  <pageMargins left="0.25" right="0.25" top="0.5" bottom="0.5" header="0" footer="0.25"/>
  <pageSetup scale="72" orientation="landscape" horizontalDpi="4000" verticalDpi="4000" r:id="rId1"/>
  <headerFooter>
    <oddFooter>&amp;L&amp;"Helvetica,Regular"&amp;12&amp;K000000© Educe, Inc.&amp;C&amp;"Helvetica,Regular"&amp;12&amp;K000000&amp;P of &amp;N&amp;R&amp;"Calibri,Regular"&amp;K000000&amp;A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Step 1 Inputs &amp; Historical</vt:lpstr>
      <vt:lpstr>Practice Benchmark (add Goals)</vt:lpstr>
      <vt:lpstr>Qtr-Qtr Reporting</vt:lpstr>
      <vt:lpstr>Financial Performance (Review)</vt:lpstr>
      <vt:lpstr>Revenue Analysis (Review)</vt:lpstr>
      <vt:lpstr>'Financial Performance (Review)'!Print_Area</vt:lpstr>
      <vt:lpstr>'Practice Benchmark (add Goals)'!Print_Area</vt:lpstr>
      <vt:lpstr>'Revenue Analysis (Review)'!Print_Area</vt:lpstr>
      <vt:lpstr>'Step 1 Inputs &amp; Historical'!Print_Area</vt:lpstr>
    </vt:vector>
  </TitlesOfParts>
  <Company>United Capital Financial Advisers,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Jene Hoosier;Kathryn Waller</dc:creator>
  <cp:lastModifiedBy>Kathryn Waller</cp:lastModifiedBy>
  <cp:lastPrinted>2018-07-02T15:17:53Z</cp:lastPrinted>
  <dcterms:created xsi:type="dcterms:W3CDTF">2013-05-10T16:48:06Z</dcterms:created>
  <dcterms:modified xsi:type="dcterms:W3CDTF">2023-10-30T02:23:48Z</dcterms:modified>
</cp:coreProperties>
</file>