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5225"/>
  <workbookPr codeName="ThisWorkbook" hidePivotFieldList="1"/>
  <mc:AlternateContent xmlns:mc="http://schemas.openxmlformats.org/markup-compatibility/2006">
    <mc:Choice Requires="x15">
      <x15ac:absPath xmlns:x15ac="http://schemas.microsoft.com/office/spreadsheetml/2010/11/ac" url="C:\Users\Kathryn\Educe Dropbox\Content\Staffing Managing Comp, Performance &amp; Career Paths\Team Client Transition Revenue Modeler Tool\"/>
    </mc:Choice>
  </mc:AlternateContent>
  <xr:revisionPtr revIDLastSave="0" documentId="13_ncr:40009_{CECE4B20-43C3-47E5-8B13-67D8CDC87EE6}" xr6:coauthVersionLast="47" xr6:coauthVersionMax="47" xr10:uidLastSave="{00000000-0000-0000-0000-000000000000}"/>
  <bookViews>
    <workbookView xWindow="1560" yWindow="495" windowWidth="25245" windowHeight="15705" tabRatio="905"/>
  </bookViews>
  <sheets>
    <sheet name="Team Rev Model" sheetId="28" r:id="rId1"/>
    <sheet name="Adv Trans Summ" sheetId="37" state="hidden" r:id="rId2"/>
  </sheets>
  <definedNames>
    <definedName name="_xlnm.Print_Area" localSheetId="1">'Adv Trans Summ'!$B$1:$K$26</definedName>
    <definedName name="_xlnm.Print_Area" localSheetId="0">'Team Rev Model'!$B$2:$L$77</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 i="28" l="1"/>
  <c r="J15" i="28" s="1"/>
  <c r="J58" i="28"/>
  <c r="I58" i="28"/>
  <c r="H58" i="28"/>
  <c r="G58" i="28"/>
  <c r="F58" i="28"/>
  <c r="F72" i="28"/>
  <c r="L71" i="28"/>
  <c r="J72" i="28"/>
  <c r="I72" i="28"/>
  <c r="H72" i="28"/>
  <c r="G72" i="28"/>
  <c r="J60" i="28"/>
  <c r="I60" i="28"/>
  <c r="H60" i="28"/>
  <c r="G60" i="28"/>
  <c r="F60" i="28"/>
  <c r="J51" i="28"/>
  <c r="I51" i="28"/>
  <c r="H51" i="28"/>
  <c r="G51" i="28"/>
  <c r="F51" i="28"/>
  <c r="L47" i="28"/>
  <c r="J48" i="28"/>
  <c r="I48" i="28"/>
  <c r="H48" i="28"/>
  <c r="G48" i="28"/>
  <c r="F48" i="28"/>
  <c r="J38" i="28"/>
  <c r="I38" i="28"/>
  <c r="H38" i="28"/>
  <c r="G38" i="28"/>
  <c r="F38" i="28"/>
  <c r="J43" i="28"/>
  <c r="J61" i="28" s="1"/>
  <c r="I43" i="28"/>
  <c r="I61" i="28" s="1"/>
  <c r="H43" i="28"/>
  <c r="H61" i="28" s="1"/>
  <c r="G43" i="28"/>
  <c r="G44" i="28" s="1"/>
  <c r="F43" i="28"/>
  <c r="F44" i="28" s="1"/>
  <c r="L37" i="28"/>
  <c r="L35" i="28"/>
  <c r="J36" i="28"/>
  <c r="I36" i="28"/>
  <c r="H36" i="28"/>
  <c r="G36" i="28"/>
  <c r="F36" i="28"/>
  <c r="J34" i="28"/>
  <c r="I34" i="28"/>
  <c r="H34" i="28"/>
  <c r="G34" i="28"/>
  <c r="F34" i="28"/>
  <c r="L33" i="28"/>
  <c r="J32" i="28"/>
  <c r="I32" i="28"/>
  <c r="H32" i="28"/>
  <c r="G32" i="28"/>
  <c r="F32" i="28"/>
  <c r="L31" i="28"/>
  <c r="J30" i="28"/>
  <c r="I30" i="28"/>
  <c r="H30" i="28"/>
  <c r="G30" i="28"/>
  <c r="F30" i="28"/>
  <c r="L29" i="28"/>
  <c r="J26" i="28"/>
  <c r="I26" i="28"/>
  <c r="H26" i="28"/>
  <c r="G26" i="28"/>
  <c r="F26" i="28"/>
  <c r="L25" i="28"/>
  <c r="J22" i="28"/>
  <c r="I22" i="28"/>
  <c r="H22" i="28"/>
  <c r="G22" i="28"/>
  <c r="F22" i="28"/>
  <c r="L21" i="28"/>
  <c r="H15" i="28"/>
  <c r="G15" i="28"/>
  <c r="F15" i="28"/>
  <c r="B24" i="28"/>
  <c r="J42" i="28"/>
  <c r="I42" i="28"/>
  <c r="H42" i="28"/>
  <c r="G42" i="28"/>
  <c r="F42" i="28"/>
  <c r="J40" i="28"/>
  <c r="I40" i="28"/>
  <c r="E12" i="37"/>
  <c r="F12" i="37"/>
  <c r="J18" i="37"/>
  <c r="E23" i="37"/>
  <c r="F23" i="37"/>
  <c r="E22" i="37"/>
  <c r="F22" i="37"/>
  <c r="G22" i="37"/>
  <c r="H22" i="37"/>
  <c r="E16" i="37"/>
  <c r="F16" i="37"/>
  <c r="G16" i="37"/>
  <c r="H16" i="37"/>
  <c r="E15" i="37"/>
  <c r="F15" i="37"/>
  <c r="G15" i="37"/>
  <c r="H15" i="37"/>
  <c r="E13" i="37"/>
  <c r="F13" i="37"/>
  <c r="K14" i="37"/>
  <c r="K17" i="37"/>
  <c r="J19" i="37"/>
  <c r="K19" i="37"/>
  <c r="J20" i="37"/>
  <c r="J21" i="37"/>
  <c r="K21" i="37"/>
  <c r="K24" i="37"/>
  <c r="K25" i="37"/>
  <c r="F17" i="28"/>
  <c r="F68" i="28" s="1"/>
  <c r="G17" i="28"/>
  <c r="G68" i="28" s="1"/>
  <c r="H17" i="28"/>
  <c r="H68" i="28" s="1"/>
  <c r="G13" i="37"/>
  <c r="H13" i="37"/>
  <c r="G12" i="37"/>
  <c r="H12" i="37"/>
  <c r="G23" i="37"/>
  <c r="H23" i="37"/>
  <c r="J22" i="37"/>
  <c r="J16" i="37"/>
  <c r="K16" i="37"/>
  <c r="K20" i="37"/>
  <c r="J15" i="37"/>
  <c r="K18" i="37"/>
  <c r="J23" i="37"/>
  <c r="K23" i="37"/>
  <c r="K15" i="37"/>
  <c r="J12" i="37"/>
  <c r="K22" i="37"/>
  <c r="J13" i="37"/>
  <c r="K13" i="37"/>
  <c r="K12" i="37"/>
  <c r="F40" i="28"/>
  <c r="G40" i="28"/>
  <c r="H40" i="28"/>
  <c r="I15" i="28" l="1"/>
  <c r="I62" i="28"/>
  <c r="I73" i="28" s="1"/>
  <c r="L36" i="28"/>
  <c r="L40" i="28" a="1"/>
  <c r="L40" i="28" s="1"/>
  <c r="L42" i="28"/>
  <c r="L26" i="28"/>
  <c r="L48" i="28"/>
  <c r="L72" i="28"/>
  <c r="H44" i="28"/>
  <c r="L30" i="28"/>
  <c r="L58" i="28"/>
  <c r="L22" i="28"/>
  <c r="L34" i="28"/>
  <c r="L15" i="28"/>
  <c r="L38" i="28"/>
  <c r="L60" i="28"/>
  <c r="B21" i="28" s="1"/>
  <c r="L51" i="28"/>
  <c r="J62" i="28"/>
  <c r="J66" i="28" s="1"/>
  <c r="J64" i="28" s="1"/>
  <c r="I44" i="28"/>
  <c r="L32" i="28"/>
  <c r="H62" i="28"/>
  <c r="H50" i="28" s="1"/>
  <c r="G61" i="28"/>
  <c r="G62" i="28" s="1"/>
  <c r="G73" i="28" s="1"/>
  <c r="J44" i="28"/>
  <c r="F61" i="28"/>
  <c r="L43" i="28"/>
  <c r="I66" i="28" l="1"/>
  <c r="I64" i="28" s="1"/>
  <c r="I50" i="28"/>
  <c r="J50" i="28"/>
  <c r="J73" i="28"/>
  <c r="J49" i="28" s="1"/>
  <c r="J52" i="28" s="1"/>
  <c r="J53" i="28" s="1"/>
  <c r="B28" i="28"/>
  <c r="B59" i="28" s="1"/>
  <c r="L44" i="28"/>
  <c r="H73" i="28"/>
  <c r="H49" i="28" s="1"/>
  <c r="H52" i="28" s="1"/>
  <c r="H53" i="28" s="1"/>
  <c r="G66" i="28"/>
  <c r="G64" i="28" s="1"/>
  <c r="H66" i="28"/>
  <c r="H64" i="28" s="1"/>
  <c r="G50" i="28"/>
  <c r="I74" i="28"/>
  <c r="I49" i="28"/>
  <c r="I52" i="28" s="1"/>
  <c r="I53" i="28" s="1"/>
  <c r="G49" i="28"/>
  <c r="G52" i="28" s="1"/>
  <c r="G53" i="28" s="1"/>
  <c r="G74" i="28"/>
  <c r="F62" i="28"/>
  <c r="L61" i="28"/>
  <c r="J74" i="28" l="1"/>
  <c r="H74" i="28"/>
  <c r="F73" i="28"/>
  <c r="L62" i="28"/>
  <c r="L49" i="28" s="1"/>
  <c r="F66" i="28"/>
  <c r="F50" i="28"/>
  <c r="F64" i="28" l="1"/>
  <c r="L66" i="28"/>
  <c r="F74" i="28"/>
  <c r="L74" i="28" s="1"/>
  <c r="L73" i="28"/>
  <c r="F49" i="28"/>
  <c r="F52" i="28" s="1"/>
  <c r="I65" i="28" l="1"/>
  <c r="H65" i="28"/>
  <c r="J65" i="28"/>
  <c r="G65" i="28"/>
  <c r="F65" i="28"/>
  <c r="L52" i="28"/>
  <c r="L53" i="28" s="1"/>
  <c r="F53" i="28"/>
</calcChain>
</file>

<file path=xl/sharedStrings.xml><?xml version="1.0" encoding="utf-8"?>
<sst xmlns="http://schemas.openxmlformats.org/spreadsheetml/2006/main" count="111" uniqueCount="68">
  <si>
    <t>Total</t>
  </si>
  <si>
    <t>REVENUE</t>
  </si>
  <si>
    <t>PROFIT</t>
  </si>
  <si>
    <t>Total Revenue:</t>
  </si>
  <si>
    <t>Total Overhead / Expense:</t>
  </si>
  <si>
    <t>Total Profit Contribution</t>
  </si>
  <si>
    <t>CLIENT REVENUE, OVERHEAD + PROFIT</t>
  </si>
  <si>
    <t>FIRM</t>
  </si>
  <si>
    <t>Annualized Revenue</t>
  </si>
  <si>
    <t>Total Number of Clients:</t>
  </si>
  <si>
    <t>Revenue Per Client:</t>
  </si>
  <si>
    <t xml:space="preserve">Profit Per Client: </t>
  </si>
  <si>
    <t>Title (Name)</t>
  </si>
  <si>
    <t>Title Dist. %</t>
  </si>
  <si>
    <t>Advisor</t>
  </si>
  <si>
    <t>As % of Team Revenue</t>
  </si>
  <si>
    <t>Q1</t>
  </si>
  <si>
    <t>Q2</t>
  </si>
  <si>
    <t>Q3</t>
  </si>
  <si>
    <t>Q4</t>
  </si>
  <si>
    <t>Current</t>
  </si>
  <si>
    <t>Revenue Managed</t>
  </si>
  <si>
    <t>Number of Clients</t>
  </si>
  <si>
    <t>Delta</t>
  </si>
  <si>
    <t>Capacity</t>
  </si>
  <si>
    <t>Compensation</t>
  </si>
  <si>
    <t>Transition Period</t>
  </si>
  <si>
    <t>Team 1</t>
  </si>
  <si>
    <t>Team 2</t>
  </si>
  <si>
    <t>Team 3</t>
  </si>
  <si>
    <t>Team 4</t>
  </si>
  <si>
    <t>Team 5</t>
  </si>
  <si>
    <r>
      <rPr>
        <sz val="10"/>
        <color indexed="23"/>
        <rFont val="Gilmer Light"/>
        <family val="3"/>
      </rPr>
      <t>© Educe Inc. | Limitless Advisor
Limitless materials may not be reproduced, used, or sold in whole or in part, in any manner, without written consent or license for use by Educe, Inc.</t>
    </r>
    <r>
      <rPr>
        <sz val="12"/>
        <color indexed="9"/>
        <rFont val="Gilmer Light"/>
        <family val="3"/>
      </rPr>
      <t>I</t>
    </r>
    <r>
      <rPr>
        <b/>
        <sz val="12"/>
        <color indexed="9"/>
        <rFont val="Gilmer Light"/>
        <family val="3"/>
      </rPr>
      <t xml:space="preserve">TLESS ADVISER
All consulting and training materials are provided “as-is” and without any warranties; use of and/or reliance on these materials is at your own risk. Consulting and training materials may not be reproduced, used, or sold in whole or in part, in any manner, without written consent or license for use by Educe, Inc. </t>
    </r>
  </si>
  <si>
    <t>Instructions</t>
  </si>
  <si>
    <r>
      <rPr>
        <sz val="11"/>
        <rFont val="Gilmer Light"/>
        <family val="3"/>
      </rPr>
      <t>2.</t>
    </r>
    <r>
      <rPr>
        <sz val="11"/>
        <color indexed="53"/>
        <rFont val="Gilmer Light"/>
        <family val="3"/>
      </rPr>
      <t xml:space="preserve"> You must input the data in order for the functions to work properly. </t>
    </r>
  </si>
  <si>
    <t xml:space="preserve">Advisor Transition Summary per </t>
  </si>
  <si>
    <t>Client List</t>
  </si>
  <si>
    <t>© Educe Inc. | Limitless Advisor
Limitless materials may not be reproduced, used, or sold in whole or in part, in any manner, without written consent or license for use by Educe, Inc.</t>
  </si>
  <si>
    <r>
      <rPr>
        <sz val="11"/>
        <rFont val="Gilmer Light"/>
        <family val="3"/>
      </rPr>
      <t>1. Input yearly/quarterly data into into the</t>
    </r>
    <r>
      <rPr>
        <b/>
        <sz val="11"/>
        <color indexed="21"/>
        <rFont val="Gilmer Light"/>
        <family val="3"/>
      </rPr>
      <t xml:space="preserve"> </t>
    </r>
    <r>
      <rPr>
        <b/>
        <sz val="11"/>
        <color indexed="44"/>
        <rFont val="Gilmer Light"/>
        <family val="3"/>
      </rPr>
      <t xml:space="preserve">light blue cells </t>
    </r>
    <r>
      <rPr>
        <sz val="11"/>
        <rFont val="Gilmer Light"/>
        <family val="3"/>
      </rPr>
      <t xml:space="preserve">with grey text ONLY. </t>
    </r>
    <r>
      <rPr>
        <b/>
        <sz val="11"/>
        <color indexed="21"/>
        <rFont val="Gilmer Light"/>
        <family val="3"/>
      </rPr>
      <t>Dark blue/aqua</t>
    </r>
    <r>
      <rPr>
        <sz val="11"/>
        <rFont val="Gilmer Light"/>
        <family val="3"/>
      </rPr>
      <t xml:space="preserve"> and </t>
    </r>
    <r>
      <rPr>
        <b/>
        <sz val="11"/>
        <color indexed="8"/>
        <rFont val="Gilmer Light"/>
        <family val="3"/>
      </rPr>
      <t>white</t>
    </r>
    <r>
      <rPr>
        <sz val="11"/>
        <color indexed="8"/>
        <rFont val="Gilmer Light"/>
        <family val="3"/>
      </rPr>
      <t xml:space="preserve"> </t>
    </r>
    <r>
      <rPr>
        <b/>
        <sz val="11"/>
        <color indexed="8"/>
        <rFont val="Gilmer Light"/>
        <family val="3"/>
      </rPr>
      <t>cells</t>
    </r>
    <r>
      <rPr>
        <sz val="11"/>
        <rFont val="Gilmer Light"/>
        <family val="3"/>
      </rPr>
      <t xml:space="preserve"> will auto-calculate; do not input over these formulas.</t>
    </r>
  </si>
  <si>
    <t xml:space="preserve"> </t>
  </si>
  <si>
    <t>% of Firm Revenue</t>
  </si>
  <si>
    <t>% of team revenue</t>
  </si>
  <si>
    <t>Insert Position</t>
  </si>
  <si>
    <t>Senior / Lead Advisor</t>
  </si>
  <si>
    <t>Associate / Service Advisors</t>
  </si>
  <si>
    <t>TOTAL, team expenses</t>
  </si>
  <si>
    <t>Team Service &amp; Support</t>
  </si>
  <si>
    <t>Expense Allocation Method</t>
  </si>
  <si>
    <t># of clients</t>
  </si>
  <si>
    <t>Operating Expenses</t>
  </si>
  <si>
    <t>Total, Sr. Advisor Expense</t>
  </si>
  <si>
    <t>TEAM FINANCIAL MODEL</t>
  </si>
  <si>
    <t>EXPENSES</t>
  </si>
  <si>
    <t>Firm Expenses (excluding advisor and team expenses)</t>
  </si>
  <si>
    <t>Total # of clients</t>
  </si>
  <si>
    <t>Expense allocation, by team</t>
  </si>
  <si>
    <t>Expense Model</t>
  </si>
  <si>
    <t xml:space="preserve">Profits </t>
  </si>
  <si>
    <t>Total Direct (Advisor) Expenses</t>
  </si>
  <si>
    <t xml:space="preserve">Total Indirect (OpEx) </t>
  </si>
  <si>
    <t>Team Profits, as % of Team Revenue</t>
  </si>
  <si>
    <t>Firm Profit Contribution (as % of Firm Profits)</t>
  </si>
  <si>
    <t>Expense Per Client (exluding advisors/staff)</t>
  </si>
  <si>
    <t>Total, Advisor Expensel, Advisor Expense</t>
  </si>
  <si>
    <t>Total OpEx (excluding advisors and teams)</t>
  </si>
  <si>
    <t>The Practice Benchmark tool assesses performance at a firm level.  This tool is designed to help you assess and evaluate performance by advisor team.</t>
  </si>
  <si>
    <t xml:space="preserve">ADVISOR TEAM REVENUE MODELER </t>
  </si>
  <si>
    <r>
      <t>1. Input team member role, compensation and revenue data into into the</t>
    </r>
    <r>
      <rPr>
        <sz val="12"/>
        <color rgb="FF56ABA8"/>
        <rFont val="Gilmer Light"/>
        <family val="3"/>
      </rPr>
      <t xml:space="preserve"> </t>
    </r>
    <r>
      <rPr>
        <b/>
        <sz val="12"/>
        <color rgb="FF56ABA8"/>
        <rFont val="Gilmer Light"/>
        <family val="3"/>
      </rPr>
      <t>light blue cells</t>
    </r>
    <r>
      <rPr>
        <sz val="12"/>
        <color rgb="FF004A4D"/>
        <rFont val="Gilmer Light"/>
        <family val="3"/>
      </rPr>
      <t xml:space="preserve"> with grey text ONLY. Dark blue and white cells will auto-calculate; </t>
    </r>
    <r>
      <rPr>
        <sz val="12"/>
        <color rgb="FFD17346"/>
        <rFont val="Gilmer Light"/>
        <family val="3"/>
      </rPr>
      <t>do not input over these formulas.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</si>
</sst>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0.0%"/>
    <numFmt numFmtId="166" formatCode="0.0"/>
    <numFmt numFmtId="167" formatCode="&quot;$&quot;#,##0"/>
    <numFmt numFmtId="178" formatCode="_(* #,##0_);_(* \(#,##0\);_(* &quot;-&quot;??_);_(@_)"/>
  </numFmts>
  <fonts count="72" x14ac:knownFonts="1">
    <font>
      <sz val="10"/>
      <name val="Arial"/>
    </font>
    <font>
      <sz val="10"/>
      <name val="Arial"/>
      <family val="2"/>
    </font>
    <font>
      <sz val="8"/>
      <name val="Arial"/>
      <family val="2"/>
    </font>
    <font>
      <sz val="10"/>
      <name val="Century Gothic"/>
      <family val="2"/>
    </font>
    <font>
      <b/>
      <sz val="12"/>
      <name val="Century Gothic"/>
      <family val="2"/>
    </font>
    <font>
      <b/>
      <sz val="10"/>
      <name val="Century Gothic"/>
      <family val="2"/>
    </font>
    <font>
      <sz val="8"/>
      <name val="Century Gothic"/>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name val="Century Gothic"/>
      <family val="2"/>
    </font>
    <font>
      <sz val="10"/>
      <name val="Gilmer Light"/>
      <family val="3"/>
    </font>
    <font>
      <sz val="8"/>
      <name val="Gilmer Light"/>
      <family val="3"/>
    </font>
    <font>
      <b/>
      <sz val="12"/>
      <name val="Gilmer Light"/>
      <family val="3"/>
    </font>
    <font>
      <b/>
      <sz val="12"/>
      <color indexed="9"/>
      <name val="Century Gothic"/>
      <family val="2"/>
    </font>
    <font>
      <b/>
      <sz val="12"/>
      <color indexed="9"/>
      <name val="Gilmer Light"/>
      <family val="3"/>
    </font>
    <font>
      <b/>
      <sz val="12"/>
      <color indexed="9"/>
      <name val="Gilmer Light"/>
      <family val="3"/>
    </font>
    <font>
      <b/>
      <sz val="12"/>
      <color indexed="9"/>
      <name val="Gilmer Light"/>
      <family val="3"/>
    </font>
    <font>
      <sz val="10"/>
      <name val="Arial"/>
      <family val="2"/>
    </font>
    <font>
      <sz val="10"/>
      <color indexed="23"/>
      <name val="Gilmer Light"/>
      <family val="3"/>
    </font>
    <font>
      <sz val="12"/>
      <color indexed="9"/>
      <name val="Gilmer Light"/>
      <family val="3"/>
    </font>
    <font>
      <sz val="11"/>
      <name val="Gilmer Light"/>
      <family val="3"/>
    </font>
    <font>
      <b/>
      <sz val="11"/>
      <color indexed="21"/>
      <name val="Gilmer Light"/>
      <family val="3"/>
    </font>
    <font>
      <b/>
      <sz val="11"/>
      <color indexed="44"/>
      <name val="Gilmer Light"/>
      <family val="3"/>
    </font>
    <font>
      <sz val="11"/>
      <color indexed="53"/>
      <name val="Gilmer Light"/>
      <family val="3"/>
    </font>
    <font>
      <sz val="12"/>
      <name val="Century Gothic"/>
      <family val="2"/>
    </font>
    <font>
      <b/>
      <sz val="11"/>
      <color indexed="8"/>
      <name val="Gilmer Light"/>
      <family val="3"/>
    </font>
    <font>
      <sz val="11"/>
      <color indexed="8"/>
      <name val="Gilmer Light"/>
      <family val="3"/>
    </font>
    <font>
      <sz val="12"/>
      <name val="Gilmer Light"/>
      <family val="3"/>
    </font>
    <font>
      <sz val="14"/>
      <color rgb="FF004A4D"/>
      <name val="Gilmer Light"/>
      <family val="3"/>
    </font>
    <font>
      <b/>
      <sz val="14"/>
      <color rgb="FF004A4D"/>
      <name val="Century Gothic"/>
      <family val="2"/>
    </font>
    <font>
      <sz val="28"/>
      <color rgb="FF004A4D"/>
      <name val="Gisha"/>
      <family val="2"/>
      <charset val="1"/>
    </font>
    <font>
      <sz val="11"/>
      <color rgb="FFD17346"/>
      <name val="Gilmer Light"/>
      <family val="3"/>
    </font>
    <font>
      <sz val="11"/>
      <color rgb="FF004A4D"/>
      <name val="Gilmer Light"/>
      <family val="3"/>
    </font>
    <font>
      <b/>
      <sz val="14"/>
      <color theme="0"/>
      <name val="Gilmer Light"/>
      <family val="3"/>
    </font>
    <font>
      <b/>
      <sz val="12"/>
      <color theme="0"/>
      <name val="Gilmer Light"/>
      <family val="3"/>
    </font>
    <font>
      <b/>
      <sz val="12"/>
      <color rgb="FF004A4D"/>
      <name val="Gilmer Light"/>
      <family val="3"/>
    </font>
    <font>
      <b/>
      <sz val="14"/>
      <color rgb="FF417E77"/>
      <name val="Gilmer Light"/>
      <family val="3"/>
    </font>
    <font>
      <sz val="12"/>
      <color rgb="FF004A4D"/>
      <name val="Gilmer Light"/>
      <family val="3"/>
    </font>
    <font>
      <sz val="12"/>
      <color theme="0"/>
      <name val="Gilmer Light"/>
      <family val="3"/>
    </font>
    <font>
      <sz val="12"/>
      <color rgb="FF004A4D"/>
      <name val="Century Gothic"/>
      <family val="2"/>
    </font>
    <font>
      <b/>
      <sz val="11"/>
      <color rgb="FF679996"/>
      <name val="Gilmer Light"/>
      <family val="3"/>
    </font>
    <font>
      <sz val="12"/>
      <color theme="2" tint="-0.749992370372631"/>
      <name val="Gilmer Light"/>
      <family val="3"/>
    </font>
    <font>
      <b/>
      <sz val="12"/>
      <color rgb="FF004A4D"/>
      <name val="Century Gothic"/>
      <family val="2"/>
    </font>
    <font>
      <sz val="10"/>
      <color rgb="FF004A4D"/>
      <name val="Century Gothic"/>
      <family val="2"/>
    </font>
    <font>
      <sz val="10"/>
      <color rgb="FF004A4D"/>
      <name val="Arial"/>
      <family val="2"/>
    </font>
    <font>
      <b/>
      <sz val="12"/>
      <color theme="0"/>
      <name val="Century Gothic"/>
      <family val="2"/>
    </font>
    <font>
      <b/>
      <sz val="12"/>
      <color rgb="FFFFFFFF"/>
      <name val="Gilmer Light"/>
      <family val="3"/>
    </font>
    <font>
      <sz val="18"/>
      <color rgb="FF004A4D"/>
      <name val="Gisha"/>
      <family val="2"/>
      <charset val="1"/>
    </font>
    <font>
      <b/>
      <sz val="12"/>
      <color theme="1" tint="0.499984740745262"/>
      <name val="Gilmer Light"/>
      <family val="3"/>
    </font>
    <font>
      <b/>
      <sz val="11"/>
      <color theme="1" tint="0.499984740745262"/>
      <name val="Gilmer Light"/>
      <family val="3"/>
    </font>
    <font>
      <sz val="10"/>
      <color theme="2" tint="-0.249977111117893"/>
      <name val="Gilmer Light"/>
      <family val="3"/>
    </font>
    <font>
      <sz val="14"/>
      <color theme="0"/>
      <name val="Gilmer Light"/>
      <family val="3"/>
    </font>
    <font>
      <sz val="16"/>
      <color rgb="FF004A4D"/>
      <name val="Gisha"/>
      <family val="2"/>
    </font>
    <font>
      <b/>
      <sz val="24"/>
      <color rgb="FF004A4D"/>
      <name val="Gisha"/>
      <family val="2"/>
    </font>
    <font>
      <sz val="12"/>
      <color rgb="FF56ABA8"/>
      <name val="Gilmer Light"/>
      <family val="3"/>
    </font>
    <font>
      <b/>
      <sz val="12"/>
      <color rgb="FF56ABA8"/>
      <name val="Gilmer Light"/>
      <family val="3"/>
    </font>
    <font>
      <sz val="12"/>
      <color rgb="FFD17346"/>
      <name val="Gilmer Light"/>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rgb="FF417E77"/>
        <bgColor indexed="64"/>
      </patternFill>
    </fill>
    <fill>
      <patternFill patternType="solid">
        <fgColor rgb="FF004A4D"/>
        <bgColor indexed="64"/>
      </patternFill>
    </fill>
    <fill>
      <patternFill patternType="solid">
        <fgColor rgb="FF56ABA8"/>
        <bgColor indexed="64"/>
      </patternFill>
    </fill>
    <fill>
      <patternFill patternType="solid">
        <fgColor rgb="FFB6DEE9"/>
        <bgColor indexed="64"/>
      </patternFill>
    </fill>
    <fill>
      <patternFill patternType="solid">
        <fgColor rgb="FFF2F2F2"/>
        <bgColor indexed="64"/>
      </patternFill>
    </fill>
    <fill>
      <patternFill patternType="solid">
        <fgColor theme="0"/>
        <bgColor theme="0"/>
      </patternFill>
    </fill>
  </fills>
  <borders count="2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rgb="FFB6DEE9"/>
      </top>
      <bottom/>
      <diagonal/>
    </border>
    <border>
      <left style="thin">
        <color rgb="FFB6DEE9"/>
      </left>
      <right/>
      <top/>
      <bottom/>
      <diagonal/>
    </border>
    <border>
      <left/>
      <right style="thin">
        <color rgb="FFB6DEE9"/>
      </right>
      <top/>
      <bottom/>
      <diagonal/>
    </border>
    <border>
      <left/>
      <right/>
      <top style="thin">
        <color rgb="FFB6DEE9"/>
      </top>
      <bottom style="thin">
        <color rgb="FFB6DEE9"/>
      </bottom>
      <diagonal/>
    </border>
    <border>
      <left style="thin">
        <color rgb="FFB6DEE9"/>
      </left>
      <right style="thin">
        <color rgb="FFB6DEE9"/>
      </right>
      <top style="thin">
        <color rgb="FFB6DEE9"/>
      </top>
      <bottom style="thin">
        <color rgb="FFB6DEE9"/>
      </bottom>
      <diagonal/>
    </border>
    <border>
      <left style="thin">
        <color rgb="FFB6DEE9"/>
      </left>
      <right style="thin">
        <color rgb="FFB6DEE9"/>
      </right>
      <top/>
      <bottom/>
      <diagonal/>
    </border>
    <border>
      <left style="thin">
        <color rgb="FFB6DEE9"/>
      </left>
      <right style="thin">
        <color rgb="FFB6DEE9"/>
      </right>
      <top/>
      <bottom style="thin">
        <color rgb="FFB6DEE9"/>
      </bottom>
      <diagonal/>
    </border>
    <border>
      <left style="thin">
        <color rgb="FFB6DEE9"/>
      </left>
      <right/>
      <top style="thin">
        <color rgb="FFB6DEE9"/>
      </top>
      <bottom style="thin">
        <color rgb="FFB6DEE9"/>
      </bottom>
      <diagonal/>
    </border>
    <border>
      <left style="thin">
        <color rgb="FFB6DEE9"/>
      </left>
      <right style="thin">
        <color rgb="FFB6DEE9"/>
      </right>
      <top style="thin">
        <color rgb="FFB6DEE9"/>
      </top>
      <bottom/>
      <diagonal/>
    </border>
    <border>
      <left style="thin">
        <color rgb="FFB6DEE9"/>
      </left>
      <right/>
      <top style="thin">
        <color rgb="FFB6DEE9"/>
      </top>
      <bottom/>
      <diagonal/>
    </border>
    <border>
      <left style="thin">
        <color rgb="FFB6DEE9"/>
      </left>
      <right/>
      <top/>
      <bottom style="thin">
        <color rgb="FFB6DEE9"/>
      </bottom>
      <diagonal/>
    </border>
    <border>
      <left/>
      <right style="thin">
        <color rgb="FFB6DEE9"/>
      </right>
      <top style="thin">
        <color rgb="FFB6DEE9"/>
      </top>
      <bottom style="thin">
        <color rgb="FFB6DEE9"/>
      </bottom>
      <diagonal/>
    </border>
    <border>
      <left/>
      <right style="thin">
        <color rgb="FFB6DEE9"/>
      </right>
      <top/>
      <bottom style="thin">
        <color rgb="FFB6DEE9"/>
      </bottom>
      <diagonal/>
    </border>
    <border>
      <left/>
      <right/>
      <top/>
      <bottom style="thin">
        <color rgb="FFB6DEE9"/>
      </bottom>
      <diagonal/>
    </border>
    <border>
      <left/>
      <right style="thin">
        <color rgb="FFB6DEE9"/>
      </right>
      <top style="thin">
        <color rgb="FFB6DEE9"/>
      </top>
      <bottom/>
      <diagonal/>
    </border>
  </borders>
  <cellStyleXfs count="45">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9" fillId="3" borderId="0" applyNumberFormat="0" applyBorder="0" applyAlignment="0" applyProtection="0"/>
    <xf numFmtId="0" fontId="10" fillId="20" borderId="1" applyNumberFormat="0" applyAlignment="0" applyProtection="0"/>
    <xf numFmtId="0" fontId="11" fillId="21" borderId="2" applyNumberFormat="0" applyAlignment="0" applyProtection="0"/>
    <xf numFmtId="43" fontId="32" fillId="0" borderId="0" applyFont="0" applyFill="0" applyBorder="0" applyAlignment="0" applyProtection="0"/>
    <xf numFmtId="44" fontId="1" fillId="0" borderId="0" applyFont="0" applyFill="0" applyBorder="0" applyAlignment="0" applyProtection="0"/>
    <xf numFmtId="0" fontId="12" fillId="0" borderId="0" applyNumberFormat="0" applyFill="0" applyBorder="0" applyAlignment="0" applyProtection="0"/>
    <xf numFmtId="0" fontId="13" fillId="4"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17" fillId="7" borderId="1" applyNumberFormat="0" applyAlignment="0" applyProtection="0"/>
    <xf numFmtId="0" fontId="18" fillId="0" borderId="6" applyNumberFormat="0" applyFill="0" applyAlignment="0" applyProtection="0"/>
    <xf numFmtId="0" fontId="19" fillId="22" borderId="0" applyNumberFormat="0" applyBorder="0" applyAlignment="0" applyProtection="0"/>
    <xf numFmtId="0" fontId="7" fillId="23" borderId="7" applyNumberFormat="0" applyFont="0" applyAlignment="0" applyProtection="0"/>
    <xf numFmtId="0" fontId="20" fillId="20" borderId="8" applyNumberFormat="0" applyAlignment="0" applyProtection="0"/>
    <xf numFmtId="9" fontId="1" fillId="0" borderId="0" applyFont="0" applyFill="0" applyBorder="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cellStyleXfs>
  <cellXfs count="334">
    <xf numFmtId="0" fontId="0" fillId="0" borderId="0" xfId="0"/>
    <xf numFmtId="0" fontId="3" fillId="24" borderId="0" xfId="0" applyFont="1" applyFill="1"/>
    <xf numFmtId="0" fontId="6" fillId="24" borderId="0" xfId="0" applyFont="1" applyFill="1" applyBorder="1"/>
    <xf numFmtId="0" fontId="3" fillId="24" borderId="0" xfId="0" applyFont="1" applyFill="1" applyBorder="1"/>
    <xf numFmtId="0" fontId="6" fillId="24" borderId="0" xfId="0" applyFont="1" applyFill="1"/>
    <xf numFmtId="9" fontId="3" fillId="24" borderId="0" xfId="0" applyNumberFormat="1" applyFont="1" applyFill="1"/>
    <xf numFmtId="42" fontId="3" fillId="24" borderId="0" xfId="0" applyNumberFormat="1" applyFont="1" applyFill="1"/>
    <xf numFmtId="0" fontId="24" fillId="24" borderId="0" xfId="0" applyFont="1" applyFill="1" applyAlignment="1">
      <alignment horizontal="center"/>
    </xf>
    <xf numFmtId="0" fontId="26" fillId="24" borderId="0" xfId="0" applyFont="1" applyFill="1" applyBorder="1"/>
    <xf numFmtId="0" fontId="27" fillId="24" borderId="0" xfId="0" applyFont="1" applyFill="1" applyAlignment="1">
      <alignment horizontal="right"/>
    </xf>
    <xf numFmtId="0" fontId="26" fillId="25" borderId="0" xfId="0" applyFont="1" applyFill="1" applyBorder="1"/>
    <xf numFmtId="0" fontId="25" fillId="25" borderId="0" xfId="0" applyFont="1" applyFill="1" applyBorder="1"/>
    <xf numFmtId="0" fontId="43" fillId="24" borderId="0" xfId="0" applyFont="1" applyFill="1" applyBorder="1" applyAlignment="1">
      <alignment horizontal="left" indent="1"/>
    </xf>
    <xf numFmtId="0" fontId="6" fillId="25" borderId="0" xfId="0" applyFont="1" applyFill="1" applyBorder="1"/>
    <xf numFmtId="0" fontId="3" fillId="25" borderId="0" xfId="0" applyFont="1" applyFill="1" applyBorder="1"/>
    <xf numFmtId="3" fontId="3" fillId="24" borderId="0" xfId="0" applyNumberFormat="1" applyFont="1" applyFill="1"/>
    <xf numFmtId="165" fontId="43" fillId="24" borderId="0" xfId="41" applyNumberFormat="1" applyFont="1" applyFill="1" applyBorder="1"/>
    <xf numFmtId="0" fontId="3" fillId="25" borderId="10" xfId="0" applyFont="1" applyFill="1" applyBorder="1"/>
    <xf numFmtId="0" fontId="3" fillId="24" borderId="0" xfId="0" applyFont="1" applyFill="1" applyAlignment="1">
      <alignment horizontal="center"/>
    </xf>
    <xf numFmtId="0" fontId="6" fillId="24" borderId="11" xfId="0" applyFont="1" applyFill="1" applyBorder="1"/>
    <xf numFmtId="0" fontId="3" fillId="24" borderId="11" xfId="0" applyFont="1" applyFill="1" applyBorder="1"/>
    <xf numFmtId="0" fontId="6" fillId="26" borderId="0" xfId="0" applyFont="1" applyFill="1" applyBorder="1"/>
    <xf numFmtId="9" fontId="6" fillId="26" borderId="0" xfId="0" applyNumberFormat="1" applyFont="1" applyFill="1" applyBorder="1"/>
    <xf numFmtId="0" fontId="6" fillId="26" borderId="12" xfId="0" applyFont="1" applyFill="1" applyBorder="1"/>
    <xf numFmtId="0" fontId="1" fillId="0" borderId="0" xfId="0" applyFont="1" applyAlignment="1"/>
    <xf numFmtId="0" fontId="44" fillId="24" borderId="0" xfId="0" applyFont="1" applyFill="1" applyAlignment="1"/>
    <xf numFmtId="0" fontId="45" fillId="24" borderId="0" xfId="0" applyFont="1" applyFill="1" applyAlignment="1"/>
    <xf numFmtId="9" fontId="3" fillId="24" borderId="11" xfId="0" applyNumberFormat="1" applyFont="1" applyFill="1" applyBorder="1"/>
    <xf numFmtId="42" fontId="3" fillId="24" borderId="11" xfId="0" applyNumberFormat="1" applyFont="1" applyFill="1" applyBorder="1"/>
    <xf numFmtId="0" fontId="3" fillId="24" borderId="10" xfId="0" applyFont="1" applyFill="1" applyBorder="1"/>
    <xf numFmtId="0" fontId="46" fillId="24" borderId="0" xfId="0" applyFont="1" applyFill="1" applyAlignment="1">
      <alignment horizontal="left"/>
    </xf>
    <xf numFmtId="0" fontId="47" fillId="24" borderId="0" xfId="0" applyFont="1" applyFill="1" applyAlignment="1">
      <alignment horizontal="left" vertical="center"/>
    </xf>
    <xf numFmtId="0" fontId="30" fillId="25" borderId="0" xfId="0" applyFont="1" applyFill="1" applyBorder="1" applyAlignment="1">
      <alignment horizontal="center" vertical="center"/>
    </xf>
    <xf numFmtId="0" fontId="29" fillId="25" borderId="0" xfId="0" applyFont="1" applyFill="1" applyBorder="1" applyAlignment="1">
      <alignment horizontal="center" vertical="center"/>
    </xf>
    <xf numFmtId="0" fontId="48" fillId="25" borderId="0" xfId="0" applyFont="1" applyFill="1" applyBorder="1" applyAlignment="1">
      <alignment horizontal="left"/>
    </xf>
    <xf numFmtId="0" fontId="43" fillId="25" borderId="0" xfId="0" applyFont="1" applyFill="1" applyBorder="1" applyAlignment="1"/>
    <xf numFmtId="0" fontId="49" fillId="26" borderId="0" xfId="0" applyFont="1" applyFill="1" applyBorder="1" applyAlignment="1">
      <alignment vertical="center"/>
    </xf>
    <xf numFmtId="0" fontId="50" fillId="25" borderId="0" xfId="0" applyFont="1" applyFill="1" applyBorder="1" applyAlignment="1">
      <alignment vertical="center"/>
    </xf>
    <xf numFmtId="0" fontId="50" fillId="25" borderId="0" xfId="0" applyFont="1" applyFill="1" applyBorder="1" applyAlignment="1">
      <alignment horizontal="center" vertical="center"/>
    </xf>
    <xf numFmtId="0" fontId="29" fillId="25" borderId="0" xfId="0" applyFont="1" applyFill="1" applyBorder="1" applyAlignment="1">
      <alignment vertical="center"/>
    </xf>
    <xf numFmtId="0" fontId="3" fillId="26" borderId="13" xfId="0" applyFont="1" applyFill="1" applyBorder="1" applyAlignment="1">
      <alignment horizontal="center"/>
    </xf>
    <xf numFmtId="0" fontId="49" fillId="27" borderId="14" xfId="0" applyFont="1" applyFill="1" applyBorder="1" applyAlignment="1">
      <alignment horizontal="center" vertical="center"/>
    </xf>
    <xf numFmtId="0" fontId="3" fillId="25" borderId="15" xfId="0" applyFont="1" applyFill="1" applyBorder="1"/>
    <xf numFmtId="0" fontId="3" fillId="25" borderId="12" xfId="0" applyFont="1" applyFill="1" applyBorder="1"/>
    <xf numFmtId="0" fontId="3" fillId="25" borderId="11" xfId="0" applyFont="1" applyFill="1" applyBorder="1"/>
    <xf numFmtId="165" fontId="51" fillId="24" borderId="13" xfId="41" applyNumberFormat="1" applyFont="1" applyFill="1" applyBorder="1" applyAlignment="1">
      <alignment horizontal="center" vertical="center"/>
    </xf>
    <xf numFmtId="165" fontId="5" fillId="25" borderId="0" xfId="41" applyNumberFormat="1" applyFont="1" applyFill="1" applyBorder="1" applyAlignment="1">
      <alignment vertical="center"/>
    </xf>
    <xf numFmtId="0" fontId="3" fillId="25" borderId="0" xfId="0" applyFont="1" applyFill="1"/>
    <xf numFmtId="164" fontId="52" fillId="25" borderId="16" xfId="29" applyNumberFormat="1" applyFont="1" applyFill="1" applyBorder="1"/>
    <xf numFmtId="164" fontId="52" fillId="25" borderId="0" xfId="29" applyNumberFormat="1" applyFont="1" applyFill="1" applyBorder="1"/>
    <xf numFmtId="164" fontId="52" fillId="26" borderId="14" xfId="29" applyNumberFormat="1" applyFont="1" applyFill="1" applyBorder="1"/>
    <xf numFmtId="164" fontId="52" fillId="25" borderId="14" xfId="29" applyNumberFormat="1" applyFont="1" applyFill="1" applyBorder="1"/>
    <xf numFmtId="164" fontId="52" fillId="25" borderId="17" xfId="29" applyNumberFormat="1" applyFont="1" applyFill="1" applyBorder="1"/>
    <xf numFmtId="9" fontId="52" fillId="25" borderId="18" xfId="41" applyFont="1" applyFill="1" applyBorder="1"/>
    <xf numFmtId="9" fontId="52" fillId="25" borderId="14" xfId="41" applyFont="1" applyFill="1" applyBorder="1"/>
    <xf numFmtId="0" fontId="53" fillId="26" borderId="13" xfId="0" applyFont="1" applyFill="1" applyBorder="1"/>
    <xf numFmtId="164" fontId="52" fillId="25" borderId="19" xfId="0" applyNumberFormat="1" applyFont="1" applyFill="1" applyBorder="1"/>
    <xf numFmtId="9" fontId="52" fillId="25" borderId="10" xfId="41" applyFont="1" applyFill="1" applyBorder="1"/>
    <xf numFmtId="164" fontId="52" fillId="25" borderId="14" xfId="0" applyNumberFormat="1" applyFont="1" applyFill="1" applyBorder="1"/>
    <xf numFmtId="164" fontId="52" fillId="25" borderId="17" xfId="0" applyNumberFormat="1" applyFont="1" applyFill="1" applyBorder="1"/>
    <xf numFmtId="0" fontId="54" fillId="26" borderId="14" xfId="0" applyFont="1" applyFill="1" applyBorder="1"/>
    <xf numFmtId="0" fontId="53" fillId="26" borderId="0" xfId="0" applyFont="1" applyFill="1" applyBorder="1"/>
    <xf numFmtId="0" fontId="42" fillId="26" borderId="0" xfId="0" applyFont="1" applyFill="1" applyBorder="1"/>
    <xf numFmtId="0" fontId="52" fillId="26" borderId="14" xfId="0" applyFont="1" applyFill="1" applyBorder="1"/>
    <xf numFmtId="165" fontId="52" fillId="25" borderId="14" xfId="41" applyNumberFormat="1" applyFont="1" applyFill="1" applyBorder="1"/>
    <xf numFmtId="0" fontId="52" fillId="24" borderId="20" xfId="0" applyFont="1" applyFill="1" applyBorder="1" applyAlignment="1">
      <alignment horizontal="left" indent="1"/>
    </xf>
    <xf numFmtId="0" fontId="52" fillId="26" borderId="16" xfId="0" applyFont="1" applyFill="1" applyBorder="1"/>
    <xf numFmtId="0" fontId="42" fillId="25" borderId="10" xfId="0" applyFont="1" applyFill="1" applyBorder="1"/>
    <xf numFmtId="42" fontId="42" fillId="25" borderId="10" xfId="0" applyNumberFormat="1" applyFont="1" applyFill="1" applyBorder="1" applyAlignment="1">
      <alignment vertical="center"/>
    </xf>
    <xf numFmtId="164" fontId="52" fillId="25" borderId="10" xfId="0" applyNumberFormat="1" applyFont="1" applyFill="1" applyBorder="1" applyAlignment="1">
      <alignment vertical="center"/>
    </xf>
    <xf numFmtId="164" fontId="42" fillId="25" borderId="10" xfId="0" applyNumberFormat="1" applyFont="1" applyFill="1" applyBorder="1" applyAlignment="1">
      <alignment vertical="center"/>
    </xf>
    <xf numFmtId="0" fontId="49" fillId="26" borderId="20" xfId="0" applyFont="1" applyFill="1" applyBorder="1" applyAlignment="1">
      <alignment vertical="center"/>
    </xf>
    <xf numFmtId="42" fontId="53" fillId="26" borderId="0" xfId="0" applyNumberFormat="1" applyFont="1" applyFill="1" applyBorder="1" applyAlignment="1">
      <alignment vertical="center"/>
    </xf>
    <xf numFmtId="164" fontId="53" fillId="26" borderId="0" xfId="0" applyNumberFormat="1" applyFont="1" applyFill="1" applyBorder="1" applyAlignment="1">
      <alignment vertical="center"/>
    </xf>
    <xf numFmtId="0" fontId="49" fillId="26" borderId="12" xfId="0" applyFont="1" applyFill="1" applyBorder="1" applyAlignment="1">
      <alignment horizontal="center" vertical="center"/>
    </xf>
    <xf numFmtId="164" fontId="52" fillId="25" borderId="16" xfId="0" applyNumberFormat="1" applyFont="1" applyFill="1" applyBorder="1"/>
    <xf numFmtId="9" fontId="52" fillId="26" borderId="14" xfId="41" applyFont="1" applyFill="1" applyBorder="1"/>
    <xf numFmtId="9" fontId="54" fillId="26" borderId="14" xfId="41" applyFont="1" applyFill="1" applyBorder="1"/>
    <xf numFmtId="164" fontId="53" fillId="28" borderId="18" xfId="29" applyNumberFormat="1" applyFont="1" applyFill="1" applyBorder="1"/>
    <xf numFmtId="0" fontId="52" fillId="24" borderId="17" xfId="0" applyFont="1" applyFill="1" applyBorder="1"/>
    <xf numFmtId="164" fontId="55" fillId="24" borderId="14" xfId="0" applyNumberFormat="1" applyFont="1" applyFill="1" applyBorder="1" applyAlignment="1">
      <alignment horizontal="center"/>
    </xf>
    <xf numFmtId="164" fontId="55" fillId="24" borderId="0" xfId="0" applyNumberFormat="1" applyFont="1" applyFill="1" applyBorder="1" applyAlignment="1">
      <alignment horizontal="center"/>
    </xf>
    <xf numFmtId="165" fontId="53" fillId="28" borderId="21" xfId="41" applyNumberFormat="1" applyFont="1" applyFill="1" applyBorder="1"/>
    <xf numFmtId="0" fontId="52" fillId="25" borderId="10" xfId="0" applyFont="1" applyFill="1" applyBorder="1" applyAlignment="1">
      <alignment horizontal="left"/>
    </xf>
    <xf numFmtId="44" fontId="56" fillId="0" borderId="0" xfId="29" applyFont="1" applyFill="1" applyBorder="1"/>
    <xf numFmtId="0" fontId="52" fillId="25" borderId="17" xfId="0" applyFont="1" applyFill="1" applyBorder="1" applyAlignment="1"/>
    <xf numFmtId="0" fontId="52" fillId="25" borderId="21" xfId="0" applyFont="1" applyFill="1" applyBorder="1" applyAlignment="1"/>
    <xf numFmtId="0" fontId="42" fillId="25" borderId="0" xfId="0" applyFont="1" applyFill="1" applyBorder="1" applyAlignment="1"/>
    <xf numFmtId="0" fontId="53" fillId="26" borderId="0" xfId="0" applyFont="1" applyFill="1" applyBorder="1" applyAlignment="1"/>
    <xf numFmtId="0" fontId="52" fillId="24" borderId="20" xfId="0" applyFont="1" applyFill="1" applyBorder="1" applyAlignment="1"/>
    <xf numFmtId="0" fontId="52" fillId="24" borderId="22" xfId="0" applyFont="1" applyFill="1" applyBorder="1" applyAlignment="1"/>
    <xf numFmtId="0" fontId="52" fillId="25" borderId="0" xfId="0" applyFont="1" applyFill="1" applyBorder="1" applyAlignment="1">
      <alignment horizontal="left"/>
    </xf>
    <xf numFmtId="0" fontId="50" fillId="24" borderId="11" xfId="0" applyFont="1" applyFill="1" applyBorder="1"/>
    <xf numFmtId="0" fontId="42" fillId="25" borderId="23" xfId="0" applyFont="1" applyFill="1" applyBorder="1"/>
    <xf numFmtId="0" fontId="49" fillId="26" borderId="17" xfId="0" applyFont="1" applyFill="1" applyBorder="1"/>
    <xf numFmtId="164" fontId="53" fillId="26" borderId="0" xfId="0" applyNumberFormat="1" applyFont="1" applyFill="1" applyBorder="1"/>
    <xf numFmtId="164" fontId="53" fillId="26" borderId="13" xfId="0" applyNumberFormat="1" applyFont="1" applyFill="1" applyBorder="1"/>
    <xf numFmtId="164" fontId="53" fillId="26" borderId="0" xfId="29" applyNumberFormat="1" applyFont="1" applyFill="1" applyBorder="1"/>
    <xf numFmtId="0" fontId="52" fillId="25" borderId="20" xfId="0" applyFont="1" applyFill="1" applyBorder="1" applyAlignment="1">
      <alignment horizontal="left" indent="1"/>
    </xf>
    <xf numFmtId="0" fontId="42" fillId="26" borderId="14" xfId="0" applyFont="1" applyFill="1" applyBorder="1"/>
    <xf numFmtId="0" fontId="50" fillId="25" borderId="17" xfId="0" applyFont="1" applyFill="1" applyBorder="1"/>
    <xf numFmtId="0" fontId="49" fillId="26" borderId="19" xfId="0" applyFont="1" applyFill="1" applyBorder="1"/>
    <xf numFmtId="0" fontId="53" fillId="26" borderId="10" xfId="0" applyFont="1" applyFill="1" applyBorder="1"/>
    <xf numFmtId="165" fontId="52" fillId="24" borderId="16" xfId="41" applyNumberFormat="1" applyFont="1" applyFill="1" applyBorder="1"/>
    <xf numFmtId="165" fontId="52" fillId="24" borderId="14" xfId="41" applyNumberFormat="1" applyFont="1" applyFill="1" applyBorder="1"/>
    <xf numFmtId="0" fontId="42" fillId="24" borderId="14" xfId="0" applyFont="1" applyFill="1" applyBorder="1"/>
    <xf numFmtId="0" fontId="52" fillId="24" borderId="11" xfId="0" applyFont="1" applyFill="1" applyBorder="1" applyAlignment="1">
      <alignment horizontal="left" indent="1"/>
    </xf>
    <xf numFmtId="0" fontId="42" fillId="24" borderId="23" xfId="0" applyFont="1" applyFill="1" applyBorder="1"/>
    <xf numFmtId="0" fontId="6" fillId="25" borderId="0" xfId="0" applyFont="1" applyFill="1" applyBorder="1" applyAlignment="1">
      <alignment horizontal="left"/>
    </xf>
    <xf numFmtId="0" fontId="42" fillId="26" borderId="23" xfId="0" applyFont="1" applyFill="1" applyBorder="1"/>
    <xf numFmtId="0" fontId="52" fillId="25" borderId="20" xfId="0" applyFont="1" applyFill="1" applyBorder="1" applyAlignment="1">
      <alignment vertical="center"/>
    </xf>
    <xf numFmtId="0" fontId="42" fillId="25" borderId="0" xfId="0" applyFont="1" applyFill="1" applyBorder="1"/>
    <xf numFmtId="164" fontId="52" fillId="29" borderId="14" xfId="0" applyNumberFormat="1" applyFont="1" applyFill="1" applyBorder="1"/>
    <xf numFmtId="164" fontId="52" fillId="29" borderId="16" xfId="0" applyNumberFormat="1" applyFont="1" applyFill="1" applyBorder="1"/>
    <xf numFmtId="9" fontId="52" fillId="25" borderId="0" xfId="41" applyFont="1" applyFill="1" applyBorder="1"/>
    <xf numFmtId="0" fontId="42" fillId="26" borderId="22" xfId="0" applyFont="1" applyFill="1" applyBorder="1"/>
    <xf numFmtId="9" fontId="52" fillId="25" borderId="14" xfId="0" applyNumberFormat="1" applyFont="1" applyFill="1" applyBorder="1" applyAlignment="1"/>
    <xf numFmtId="0" fontId="52" fillId="26" borderId="14" xfId="0" applyFont="1" applyFill="1" applyBorder="1" applyAlignment="1"/>
    <xf numFmtId="178" fontId="52" fillId="0" borderId="0" xfId="0" applyNumberFormat="1" applyFont="1"/>
    <xf numFmtId="178" fontId="52" fillId="0" borderId="12" xfId="28" applyNumberFormat="1" applyFont="1" applyFill="1" applyBorder="1"/>
    <xf numFmtId="1" fontId="52" fillId="0" borderId="12" xfId="29" applyNumberFormat="1" applyFont="1" applyFill="1" applyBorder="1"/>
    <xf numFmtId="37" fontId="52" fillId="24" borderId="14" xfId="0" applyNumberFormat="1" applyFont="1" applyFill="1" applyBorder="1" applyAlignment="1">
      <alignment horizontal="right"/>
    </xf>
    <xf numFmtId="1" fontId="52" fillId="24" borderId="14" xfId="0" applyNumberFormat="1" applyFont="1" applyFill="1" applyBorder="1" applyAlignment="1">
      <alignment horizontal="right"/>
    </xf>
    <xf numFmtId="44" fontId="52" fillId="0" borderId="20" xfId="29" applyFont="1" applyFill="1" applyBorder="1" applyAlignment="1"/>
    <xf numFmtId="1" fontId="53" fillId="28" borderId="16" xfId="29" applyNumberFormat="1" applyFont="1" applyFill="1" applyBorder="1"/>
    <xf numFmtId="0" fontId="42" fillId="24" borderId="21" xfId="0" applyFont="1" applyFill="1" applyBorder="1"/>
    <xf numFmtId="0" fontId="49" fillId="26" borderId="0" xfId="0" applyFont="1" applyFill="1" applyBorder="1"/>
    <xf numFmtId="165" fontId="49" fillId="27" borderId="10" xfId="0" applyNumberFormat="1" applyFont="1" applyFill="1" applyBorder="1" applyAlignment="1">
      <alignment vertical="center"/>
    </xf>
    <xf numFmtId="165" fontId="49" fillId="27" borderId="17" xfId="0" applyNumberFormat="1" applyFont="1" applyFill="1" applyBorder="1" applyAlignment="1">
      <alignment vertical="center"/>
    </xf>
    <xf numFmtId="165" fontId="49" fillId="27" borderId="13" xfId="0" applyNumberFormat="1" applyFont="1" applyFill="1" applyBorder="1" applyAlignment="1">
      <alignment vertical="center"/>
    </xf>
    <xf numFmtId="165" fontId="49" fillId="27" borderId="21" xfId="0" applyNumberFormat="1" applyFont="1" applyFill="1" applyBorder="1" applyAlignment="1">
      <alignment vertical="center"/>
    </xf>
    <xf numFmtId="0" fontId="29" fillId="27" borderId="17" xfId="0" applyFont="1" applyFill="1" applyBorder="1" applyAlignment="1">
      <alignment vertical="center"/>
    </xf>
    <xf numFmtId="0" fontId="29" fillId="27" borderId="13" xfId="0" applyFont="1" applyFill="1" applyBorder="1" applyAlignment="1">
      <alignment vertical="center"/>
    </xf>
    <xf numFmtId="0" fontId="29" fillId="27" borderId="21" xfId="0" applyFont="1" applyFill="1" applyBorder="1" applyAlignment="1">
      <alignment vertical="center"/>
    </xf>
    <xf numFmtId="0" fontId="29" fillId="26" borderId="14" xfId="0" applyFont="1" applyFill="1" applyBorder="1" applyAlignment="1">
      <alignment vertical="center"/>
    </xf>
    <xf numFmtId="0" fontId="29" fillId="27" borderId="14" xfId="0" applyFont="1" applyFill="1" applyBorder="1" applyAlignment="1">
      <alignment vertical="center"/>
    </xf>
    <xf numFmtId="164" fontId="53" fillId="28" borderId="12" xfId="0" applyNumberFormat="1" applyFont="1" applyFill="1" applyBorder="1"/>
    <xf numFmtId="0" fontId="49" fillId="26" borderId="13" xfId="0" applyFont="1" applyFill="1" applyBorder="1" applyAlignment="1">
      <alignment vertical="center"/>
    </xf>
    <xf numFmtId="0" fontId="42" fillId="26" borderId="13" xfId="0" applyFont="1" applyFill="1" applyBorder="1"/>
    <xf numFmtId="0" fontId="42" fillId="26" borderId="21" xfId="0" applyFont="1" applyFill="1" applyBorder="1"/>
    <xf numFmtId="164" fontId="52" fillId="25" borderId="21" xfId="29" applyNumberFormat="1" applyFont="1" applyFill="1" applyBorder="1"/>
    <xf numFmtId="164" fontId="52" fillId="25" borderId="22" xfId="29" applyNumberFormat="1" applyFont="1" applyFill="1" applyBorder="1"/>
    <xf numFmtId="164" fontId="52" fillId="0" borderId="16" xfId="0" applyNumberFormat="1" applyFont="1" applyFill="1" applyBorder="1"/>
    <xf numFmtId="9" fontId="52" fillId="0" borderId="14" xfId="41" applyFont="1" applyFill="1" applyBorder="1"/>
    <xf numFmtId="164" fontId="52" fillId="0" borderId="14" xfId="0" applyNumberFormat="1" applyFont="1" applyFill="1" applyBorder="1"/>
    <xf numFmtId="0" fontId="50" fillId="0" borderId="20" xfId="0" applyFont="1" applyFill="1" applyBorder="1"/>
    <xf numFmtId="0" fontId="52" fillId="0" borderId="17" xfId="0" applyFont="1" applyFill="1" applyBorder="1" applyAlignment="1">
      <alignment horizontal="left" indent="1"/>
    </xf>
    <xf numFmtId="0" fontId="50" fillId="0" borderId="17" xfId="0" applyFont="1" applyFill="1" applyBorder="1" applyAlignment="1">
      <alignment horizontal="left"/>
    </xf>
    <xf numFmtId="0" fontId="52" fillId="0" borderId="17" xfId="0" applyFont="1" applyFill="1" applyBorder="1"/>
    <xf numFmtId="164" fontId="52" fillId="30" borderId="0" xfId="0" applyNumberFormat="1" applyFont="1" applyFill="1" applyBorder="1"/>
    <xf numFmtId="164" fontId="52" fillId="30" borderId="16" xfId="0" applyNumberFormat="1" applyFont="1" applyFill="1" applyBorder="1"/>
    <xf numFmtId="164" fontId="52" fillId="30" borderId="19" xfId="0" applyNumberFormat="1" applyFont="1" applyFill="1" applyBorder="1"/>
    <xf numFmtId="164" fontId="52" fillId="30" borderId="14" xfId="0" applyNumberFormat="1" applyFont="1" applyFill="1" applyBorder="1"/>
    <xf numFmtId="164" fontId="52" fillId="30" borderId="21" xfId="0" applyNumberFormat="1" applyFont="1" applyFill="1" applyBorder="1"/>
    <xf numFmtId="164" fontId="52" fillId="30" borderId="14" xfId="29" applyNumberFormat="1" applyFont="1" applyFill="1" applyBorder="1"/>
    <xf numFmtId="37" fontId="52" fillId="24" borderId="17" xfId="0" applyNumberFormat="1" applyFont="1" applyFill="1" applyBorder="1" applyAlignment="1">
      <alignment horizontal="right"/>
    </xf>
    <xf numFmtId="0" fontId="42" fillId="26" borderId="19" xfId="0" applyFont="1" applyFill="1" applyBorder="1"/>
    <xf numFmtId="0" fontId="52" fillId="0" borderId="11" xfId="0" applyFont="1" applyFill="1" applyBorder="1"/>
    <xf numFmtId="0" fontId="57" fillId="0" borderId="17" xfId="0" applyFont="1" applyFill="1" applyBorder="1" applyAlignment="1">
      <alignment horizontal="left"/>
    </xf>
    <xf numFmtId="164" fontId="54" fillId="25" borderId="21" xfId="29" applyNumberFormat="1" applyFont="1" applyFill="1" applyBorder="1"/>
    <xf numFmtId="0" fontId="54" fillId="0" borderId="17" xfId="0" applyFont="1" applyFill="1" applyBorder="1" applyAlignment="1">
      <alignment horizontal="left" indent="1"/>
    </xf>
    <xf numFmtId="0" fontId="57" fillId="0" borderId="20" xfId="0" applyFont="1" applyFill="1" applyBorder="1" applyAlignment="1">
      <alignment horizontal="left"/>
    </xf>
    <xf numFmtId="9" fontId="54" fillId="0" borderId="21" xfId="41" applyFont="1" applyFill="1" applyBorder="1"/>
    <xf numFmtId="9" fontId="54" fillId="0" borderId="14" xfId="41" applyFont="1" applyFill="1" applyBorder="1"/>
    <xf numFmtId="0" fontId="54" fillId="0" borderId="14" xfId="0" applyFont="1" applyFill="1" applyBorder="1"/>
    <xf numFmtId="164" fontId="54" fillId="29" borderId="21" xfId="0" applyNumberFormat="1" applyFont="1" applyFill="1" applyBorder="1"/>
    <xf numFmtId="164" fontId="54" fillId="29" borderId="14" xfId="0" applyNumberFormat="1" applyFont="1" applyFill="1" applyBorder="1"/>
    <xf numFmtId="9" fontId="52" fillId="26" borderId="18" xfId="41" applyFont="1" applyFill="1" applyBorder="1"/>
    <xf numFmtId="165" fontId="58" fillId="25" borderId="13" xfId="0" applyNumberFormat="1" applyFont="1" applyFill="1" applyBorder="1"/>
    <xf numFmtId="165" fontId="58" fillId="25" borderId="0" xfId="0" applyNumberFormat="1" applyFont="1" applyFill="1" applyBorder="1"/>
    <xf numFmtId="165" fontId="58" fillId="25" borderId="10" xfId="0" applyNumberFormat="1" applyFont="1" applyFill="1" applyBorder="1"/>
    <xf numFmtId="165" fontId="58" fillId="25" borderId="23" xfId="0" applyNumberFormat="1" applyFont="1" applyFill="1" applyBorder="1"/>
    <xf numFmtId="0" fontId="52" fillId="25" borderId="22" xfId="0" applyFont="1" applyFill="1" applyBorder="1"/>
    <xf numFmtId="0" fontId="52" fillId="25" borderId="22" xfId="0" applyFont="1" applyFill="1" applyBorder="1" applyAlignment="1"/>
    <xf numFmtId="164" fontId="52" fillId="25" borderId="21" xfId="0" applyNumberFormat="1" applyFont="1" applyFill="1" applyBorder="1"/>
    <xf numFmtId="9" fontId="52" fillId="25" borderId="16" xfId="41" applyFont="1" applyFill="1" applyBorder="1"/>
    <xf numFmtId="0" fontId="59" fillId="0" borderId="22" xfId="0" applyFont="1" applyFill="1" applyBorder="1"/>
    <xf numFmtId="0" fontId="59" fillId="0" borderId="22" xfId="0" applyFont="1" applyBorder="1"/>
    <xf numFmtId="164" fontId="52" fillId="29" borderId="12" xfId="29" applyNumberFormat="1" applyFont="1" applyFill="1" applyBorder="1"/>
    <xf numFmtId="9" fontId="54" fillId="26" borderId="18" xfId="41" applyFont="1" applyFill="1" applyBorder="1"/>
    <xf numFmtId="164" fontId="52" fillId="0" borderId="18" xfId="41" applyNumberFormat="1" applyFont="1" applyFill="1" applyBorder="1"/>
    <xf numFmtId="9" fontId="54" fillId="26" borderId="19" xfId="41" applyFont="1" applyFill="1" applyBorder="1"/>
    <xf numFmtId="44" fontId="52" fillId="30" borderId="14" xfId="41" applyNumberFormat="1" applyFont="1" applyFill="1" applyBorder="1"/>
    <xf numFmtId="164" fontId="52" fillId="30" borderId="14" xfId="0" applyNumberFormat="1" applyFont="1" applyFill="1" applyBorder="1" applyAlignment="1">
      <alignment horizontal="center"/>
    </xf>
    <xf numFmtId="0" fontId="52" fillId="26" borderId="21" xfId="0" applyFont="1" applyFill="1" applyBorder="1" applyAlignment="1">
      <alignment horizontal="center"/>
    </xf>
    <xf numFmtId="0" fontId="52" fillId="24" borderId="21" xfId="0" applyFont="1" applyFill="1" applyBorder="1" applyAlignment="1">
      <alignment horizontal="center"/>
    </xf>
    <xf numFmtId="0" fontId="52" fillId="26" borderId="17" xfId="0" applyFont="1" applyFill="1" applyBorder="1" applyAlignment="1">
      <alignment horizontal="center"/>
    </xf>
    <xf numFmtId="164" fontId="52" fillId="24" borderId="14" xfId="0" applyNumberFormat="1" applyFont="1" applyFill="1" applyBorder="1" applyAlignment="1">
      <alignment horizontal="right"/>
    </xf>
    <xf numFmtId="164" fontId="52" fillId="24" borderId="14" xfId="0" applyNumberFormat="1" applyFont="1" applyFill="1" applyBorder="1" applyAlignment="1">
      <alignment horizontal="center"/>
    </xf>
    <xf numFmtId="164" fontId="52" fillId="24" borderId="17" xfId="0" applyNumberFormat="1" applyFont="1" applyFill="1" applyBorder="1" applyAlignment="1">
      <alignment horizontal="center"/>
    </xf>
    <xf numFmtId="0" fontId="52" fillId="26" borderId="18" xfId="0" applyFont="1" applyFill="1" applyBorder="1" applyAlignment="1">
      <alignment horizontal="center"/>
    </xf>
    <xf numFmtId="164" fontId="52" fillId="25" borderId="18" xfId="0" applyNumberFormat="1" applyFont="1" applyFill="1" applyBorder="1"/>
    <xf numFmtId="0" fontId="52" fillId="26" borderId="0" xfId="0" applyFont="1" applyFill="1" applyBorder="1"/>
    <xf numFmtId="0" fontId="53" fillId="27" borderId="18" xfId="0" applyFont="1" applyFill="1" applyBorder="1"/>
    <xf numFmtId="0" fontId="53" fillId="27" borderId="0" xfId="0" applyFont="1" applyFill="1" applyBorder="1"/>
    <xf numFmtId="0" fontId="53" fillId="27" borderId="19" xfId="0" applyFont="1" applyFill="1" applyBorder="1"/>
    <xf numFmtId="0" fontId="53" fillId="26" borderId="14" xfId="0" applyFont="1" applyFill="1" applyBorder="1" applyAlignment="1"/>
    <xf numFmtId="0" fontId="52" fillId="24" borderId="14" xfId="0" applyFont="1" applyFill="1" applyBorder="1"/>
    <xf numFmtId="42" fontId="56" fillId="29" borderId="14" xfId="0" applyNumberFormat="1" applyFont="1" applyFill="1" applyBorder="1"/>
    <xf numFmtId="42" fontId="56" fillId="29" borderId="17" xfId="0" applyNumberFormat="1" applyFont="1" applyFill="1" applyBorder="1"/>
    <xf numFmtId="42" fontId="56" fillId="29" borderId="19" xfId="0" applyNumberFormat="1" applyFont="1" applyFill="1" applyBorder="1"/>
    <xf numFmtId="42" fontId="56" fillId="26" borderId="17" xfId="0" applyNumberFormat="1" applyFont="1" applyFill="1" applyBorder="1"/>
    <xf numFmtId="42" fontId="53" fillId="28" borderId="17" xfId="0" applyNumberFormat="1" applyFont="1" applyFill="1" applyBorder="1"/>
    <xf numFmtId="42" fontId="52" fillId="24" borderId="14" xfId="0" applyNumberFormat="1" applyFont="1" applyFill="1" applyBorder="1"/>
    <xf numFmtId="0" fontId="52" fillId="24" borderId="19" xfId="0" applyFont="1" applyFill="1" applyBorder="1"/>
    <xf numFmtId="166" fontId="56" fillId="29" borderId="17" xfId="0" applyNumberFormat="1" applyFont="1" applyFill="1" applyBorder="1"/>
    <xf numFmtId="166" fontId="52" fillId="29" borderId="19" xfId="0" applyNumberFormat="1" applyFont="1" applyFill="1" applyBorder="1"/>
    <xf numFmtId="166" fontId="52" fillId="29" borderId="17" xfId="0" applyNumberFormat="1" applyFont="1" applyFill="1" applyBorder="1"/>
    <xf numFmtId="166" fontId="52" fillId="29" borderId="14" xfId="0" applyNumberFormat="1" applyFont="1" applyFill="1" applyBorder="1"/>
    <xf numFmtId="166" fontId="52" fillId="29" borderId="0" xfId="0" applyNumberFormat="1" applyFont="1" applyFill="1" applyBorder="1"/>
    <xf numFmtId="166" fontId="52" fillId="26" borderId="0" xfId="0" applyNumberFormat="1" applyFont="1" applyFill="1" applyBorder="1"/>
    <xf numFmtId="166" fontId="53" fillId="28" borderId="17" xfId="0" applyNumberFormat="1" applyFont="1" applyFill="1" applyBorder="1"/>
    <xf numFmtId="166" fontId="52" fillId="24" borderId="14" xfId="0" applyNumberFormat="1" applyFont="1" applyFill="1" applyBorder="1"/>
    <xf numFmtId="9" fontId="52" fillId="24" borderId="17" xfId="0" applyNumberFormat="1" applyFont="1" applyFill="1" applyBorder="1"/>
    <xf numFmtId="9" fontId="56" fillId="29" borderId="17" xfId="0" applyNumberFormat="1" applyFont="1" applyFill="1" applyBorder="1"/>
    <xf numFmtId="9" fontId="56" fillId="29" borderId="15" xfId="0" applyNumberFormat="1" applyFont="1" applyFill="1" applyBorder="1"/>
    <xf numFmtId="9" fontId="56" fillId="29" borderId="19" xfId="0" applyNumberFormat="1" applyFont="1" applyFill="1" applyBorder="1"/>
    <xf numFmtId="9" fontId="56" fillId="26" borderId="19" xfId="0" applyNumberFormat="1" applyFont="1" applyFill="1" applyBorder="1"/>
    <xf numFmtId="9" fontId="52" fillId="24" borderId="14" xfId="0" applyNumberFormat="1" applyFont="1" applyFill="1" applyBorder="1"/>
    <xf numFmtId="42" fontId="56" fillId="26" borderId="19" xfId="0" applyNumberFormat="1" applyFont="1" applyFill="1" applyBorder="1"/>
    <xf numFmtId="42" fontId="52" fillId="0" borderId="14" xfId="0" applyNumberFormat="1" applyFont="1" applyFill="1" applyBorder="1"/>
    <xf numFmtId="166" fontId="56" fillId="29" borderId="10" xfId="0" applyNumberFormat="1" applyFont="1" applyFill="1" applyBorder="1"/>
    <xf numFmtId="166" fontId="52" fillId="26" borderId="19" xfId="0" applyNumberFormat="1" applyFont="1" applyFill="1" applyBorder="1"/>
    <xf numFmtId="9" fontId="56" fillId="29" borderId="10" xfId="0" applyNumberFormat="1" applyFont="1" applyFill="1" applyBorder="1"/>
    <xf numFmtId="9" fontId="56" fillId="29" borderId="14" xfId="0" applyNumberFormat="1" applyFont="1" applyFill="1" applyBorder="1"/>
    <xf numFmtId="42" fontId="56" fillId="26" borderId="13" xfId="0" applyNumberFormat="1" applyFont="1" applyFill="1" applyBorder="1"/>
    <xf numFmtId="42" fontId="53" fillId="28" borderId="13" xfId="0" applyNumberFormat="1" applyFont="1" applyFill="1" applyBorder="1"/>
    <xf numFmtId="1" fontId="53" fillId="28" borderId="17" xfId="0" applyNumberFormat="1" applyFont="1" applyFill="1" applyBorder="1"/>
    <xf numFmtId="42" fontId="56" fillId="29" borderId="10" xfId="0" applyNumberFormat="1" applyFont="1" applyFill="1" applyBorder="1"/>
    <xf numFmtId="42" fontId="52" fillId="29" borderId="17" xfId="0" applyNumberFormat="1" applyFont="1" applyFill="1" applyBorder="1"/>
    <xf numFmtId="42" fontId="52" fillId="29" borderId="14" xfId="0" applyNumberFormat="1" applyFont="1" applyFill="1" applyBorder="1"/>
    <xf numFmtId="42" fontId="52" fillId="29" borderId="15" xfId="0" applyNumberFormat="1" applyFont="1" applyFill="1" applyBorder="1"/>
    <xf numFmtId="42" fontId="52" fillId="26" borderId="17" xfId="0" applyNumberFormat="1" applyFont="1" applyFill="1" applyBorder="1"/>
    <xf numFmtId="166" fontId="52" fillId="29" borderId="18" xfId="0" applyNumberFormat="1" applyFont="1" applyFill="1" applyBorder="1"/>
    <xf numFmtId="166" fontId="52" fillId="26" borderId="13" xfId="0" applyNumberFormat="1" applyFont="1" applyFill="1" applyBorder="1"/>
    <xf numFmtId="1" fontId="53" fillId="28" borderId="13" xfId="0" applyNumberFormat="1" applyFont="1" applyFill="1" applyBorder="1"/>
    <xf numFmtId="42" fontId="52" fillId="26" borderId="14" xfId="0" applyNumberFormat="1" applyFont="1" applyFill="1" applyBorder="1"/>
    <xf numFmtId="42" fontId="53" fillId="28" borderId="14" xfId="0" applyNumberFormat="1" applyFont="1" applyFill="1" applyBorder="1"/>
    <xf numFmtId="42" fontId="52" fillId="24" borderId="24" xfId="0" applyNumberFormat="1" applyFont="1" applyFill="1" applyBorder="1"/>
    <xf numFmtId="1" fontId="52" fillId="26" borderId="19" xfId="0" applyNumberFormat="1" applyFont="1" applyFill="1" applyBorder="1"/>
    <xf numFmtId="9" fontId="52" fillId="24" borderId="24" xfId="0" applyNumberFormat="1" applyFont="1" applyFill="1" applyBorder="1"/>
    <xf numFmtId="42" fontId="56" fillId="29" borderId="13" xfId="0" applyNumberFormat="1" applyFont="1" applyFill="1" applyBorder="1"/>
    <xf numFmtId="0" fontId="52" fillId="25" borderId="17" xfId="0" applyFont="1" applyFill="1" applyBorder="1" applyAlignment="1">
      <alignment horizontal="left"/>
    </xf>
    <xf numFmtId="0" fontId="52" fillId="25" borderId="21" xfId="0" applyFont="1" applyFill="1" applyBorder="1" applyAlignment="1">
      <alignment horizontal="left"/>
    </xf>
    <xf numFmtId="164" fontId="52" fillId="29" borderId="16" xfId="29" applyNumberFormat="1" applyFont="1" applyFill="1" applyBorder="1"/>
    <xf numFmtId="164" fontId="52" fillId="29" borderId="20" xfId="29" applyNumberFormat="1" applyFont="1" applyFill="1" applyBorder="1"/>
    <xf numFmtId="167" fontId="52" fillId="29" borderId="22" xfId="28" applyNumberFormat="1" applyFont="1" applyFill="1" applyBorder="1"/>
    <xf numFmtId="44" fontId="52" fillId="25" borderId="22" xfId="29" applyFont="1" applyFill="1" applyBorder="1"/>
    <xf numFmtId="0" fontId="52" fillId="24" borderId="0" xfId="0" applyFont="1" applyFill="1" applyBorder="1" applyAlignment="1">
      <alignment horizontal="center"/>
    </xf>
    <xf numFmtId="0" fontId="52" fillId="25" borderId="12" xfId="0" applyFont="1" applyFill="1" applyBorder="1"/>
    <xf numFmtId="0" fontId="50" fillId="26" borderId="14" xfId="0" applyFont="1" applyFill="1" applyBorder="1"/>
    <xf numFmtId="0" fontId="52" fillId="24" borderId="22" xfId="0" applyFont="1" applyFill="1" applyBorder="1"/>
    <xf numFmtId="0" fontId="52" fillId="24" borderId="23" xfId="0" applyFont="1" applyFill="1" applyBorder="1"/>
    <xf numFmtId="0" fontId="53" fillId="26" borderId="18" xfId="0" applyFont="1" applyFill="1" applyBorder="1"/>
    <xf numFmtId="1" fontId="52" fillId="29" borderId="0" xfId="0" applyNumberFormat="1" applyFont="1" applyFill="1" applyBorder="1" applyAlignment="1">
      <alignment horizontal="center"/>
    </xf>
    <xf numFmtId="164" fontId="53" fillId="28" borderId="20" xfId="29" applyNumberFormat="1" applyFont="1" applyFill="1" applyBorder="1"/>
    <xf numFmtId="0" fontId="62" fillId="24" borderId="0" xfId="0" applyFont="1" applyFill="1" applyAlignment="1">
      <alignment horizontal="left" vertical="center"/>
    </xf>
    <xf numFmtId="164" fontId="66" fillId="28" borderId="14" xfId="0" applyNumberFormat="1" applyFont="1" applyFill="1" applyBorder="1"/>
    <xf numFmtId="164" fontId="66" fillId="28" borderId="19" xfId="0" applyNumberFormat="1" applyFont="1" applyFill="1" applyBorder="1"/>
    <xf numFmtId="164" fontId="66" fillId="28" borderId="10" xfId="0" applyNumberFormat="1" applyFont="1" applyFill="1" applyBorder="1"/>
    <xf numFmtId="0" fontId="43" fillId="26" borderId="21" xfId="0" applyFont="1" applyFill="1" applyBorder="1"/>
    <xf numFmtId="164" fontId="66" fillId="28" borderId="14" xfId="29" applyNumberFormat="1" applyFont="1" applyFill="1" applyBorder="1"/>
    <xf numFmtId="164" fontId="53" fillId="28" borderId="10" xfId="29" applyNumberFormat="1" applyFont="1" applyFill="1" applyBorder="1"/>
    <xf numFmtId="164" fontId="53" fillId="28" borderId="14" xfId="29" applyNumberFormat="1" applyFont="1" applyFill="1" applyBorder="1"/>
    <xf numFmtId="164" fontId="53" fillId="28" borderId="11" xfId="29" applyNumberFormat="1" applyFont="1" applyFill="1" applyBorder="1"/>
    <xf numFmtId="0" fontId="42" fillId="26" borderId="15" xfId="0" applyFont="1" applyFill="1" applyBorder="1"/>
    <xf numFmtId="0" fontId="50" fillId="24" borderId="14" xfId="0" applyFont="1" applyFill="1" applyBorder="1" applyAlignment="1">
      <alignment horizontal="left"/>
    </xf>
    <xf numFmtId="0" fontId="39" fillId="26" borderId="15" xfId="0" applyFont="1" applyFill="1" applyBorder="1" applyAlignment="1">
      <alignment horizontal="center"/>
    </xf>
    <xf numFmtId="0" fontId="61" fillId="27" borderId="14" xfId="0" applyFont="1" applyFill="1" applyBorder="1" applyAlignment="1">
      <alignment horizontal="center" vertical="center" wrapText="1"/>
    </xf>
    <xf numFmtId="0" fontId="28" fillId="27" borderId="18" xfId="0" applyFont="1" applyFill="1" applyBorder="1" applyAlignment="1">
      <alignment horizontal="center" vertical="center" wrapText="1"/>
    </xf>
    <xf numFmtId="0" fontId="29" fillId="27" borderId="14" xfId="0" applyFont="1" applyFill="1" applyBorder="1" applyAlignment="1">
      <alignment horizontal="center" vertical="center" wrapText="1"/>
    </xf>
    <xf numFmtId="0" fontId="29" fillId="27" borderId="18" xfId="0" applyFont="1" applyFill="1" applyBorder="1" applyAlignment="1">
      <alignment horizontal="center" vertical="center" wrapText="1"/>
    </xf>
    <xf numFmtId="0" fontId="29" fillId="27" borderId="14" xfId="0" applyFont="1" applyFill="1" applyBorder="1" applyAlignment="1">
      <alignment horizontal="center" vertical="center"/>
    </xf>
    <xf numFmtId="0" fontId="29" fillId="27" borderId="18" xfId="0" applyFont="1" applyFill="1" applyBorder="1" applyAlignment="1">
      <alignment horizontal="center" vertical="center"/>
    </xf>
    <xf numFmtId="0" fontId="4" fillId="26" borderId="14" xfId="0" applyFont="1" applyFill="1" applyBorder="1" applyAlignment="1">
      <alignment horizontal="center" vertical="center" wrapText="1"/>
    </xf>
    <xf numFmtId="0" fontId="4" fillId="26" borderId="18" xfId="0" applyFont="1" applyFill="1" applyBorder="1" applyAlignment="1">
      <alignment horizontal="center" vertical="center" wrapText="1"/>
    </xf>
    <xf numFmtId="0" fontId="29" fillId="27" borderId="15" xfId="0" applyFont="1" applyFill="1" applyBorder="1" applyAlignment="1">
      <alignment horizontal="center" vertical="center"/>
    </xf>
    <xf numFmtId="0" fontId="3" fillId="27" borderId="0" xfId="0" applyFont="1" applyFill="1" applyBorder="1" applyAlignment="1">
      <alignment horizontal="center"/>
    </xf>
    <xf numFmtId="0" fontId="29" fillId="27" borderId="17" xfId="0" applyFont="1" applyFill="1" applyBorder="1" applyAlignment="1">
      <alignment horizontal="center" vertical="center"/>
    </xf>
    <xf numFmtId="0" fontId="29" fillId="27" borderId="13" xfId="0" applyFont="1" applyFill="1" applyBorder="1" applyAlignment="1">
      <alignment horizontal="center" vertical="center"/>
    </xf>
    <xf numFmtId="0" fontId="29" fillId="27" borderId="21" xfId="0" applyFont="1" applyFill="1" applyBorder="1" applyAlignment="1">
      <alignment horizontal="center" vertical="center"/>
    </xf>
    <xf numFmtId="0" fontId="49" fillId="27" borderId="15" xfId="0" applyFont="1" applyFill="1" applyBorder="1" applyAlignment="1">
      <alignment horizontal="center" vertical="center"/>
    </xf>
    <xf numFmtId="0" fontId="29" fillId="27" borderId="11" xfId="0" applyFont="1" applyFill="1" applyBorder="1" applyAlignment="1">
      <alignment horizontal="center" vertical="center"/>
    </xf>
    <xf numFmtId="0" fontId="29" fillId="27" borderId="0" xfId="0" applyFont="1" applyFill="1" applyBorder="1" applyAlignment="1">
      <alignment horizontal="center" vertical="center"/>
    </xf>
    <xf numFmtId="0" fontId="29" fillId="27" borderId="12" xfId="0" applyFont="1" applyFill="1" applyBorder="1" applyAlignment="1">
      <alignment horizontal="center" vertical="center"/>
    </xf>
    <xf numFmtId="0" fontId="49" fillId="27" borderId="14" xfId="0" applyFont="1" applyFill="1" applyBorder="1" applyAlignment="1">
      <alignment horizontal="center" vertical="center"/>
    </xf>
    <xf numFmtId="0" fontId="63" fillId="29" borderId="0" xfId="0" applyFont="1" applyFill="1" applyAlignment="1">
      <alignment horizontal="left" vertical="center"/>
    </xf>
    <xf numFmtId="0" fontId="64" fillId="24" borderId="0" xfId="0" applyFont="1" applyFill="1" applyAlignment="1">
      <alignment horizontal="left" vertical="center"/>
    </xf>
    <xf numFmtId="0" fontId="49" fillId="27" borderId="14" xfId="0" applyFont="1" applyFill="1" applyBorder="1" applyAlignment="1">
      <alignment horizontal="center" vertical="center" wrapText="1"/>
    </xf>
    <xf numFmtId="0" fontId="60" fillId="27" borderId="18" xfId="0" applyFont="1" applyFill="1" applyBorder="1" applyAlignment="1">
      <alignment horizontal="center" vertical="center" wrapText="1"/>
    </xf>
    <xf numFmtId="0" fontId="61" fillId="31" borderId="0" xfId="0" applyFont="1" applyFill="1" applyAlignment="1">
      <alignment horizontal="center" vertical="top" wrapText="1"/>
    </xf>
    <xf numFmtId="0" fontId="50" fillId="24" borderId="16" xfId="0" applyFont="1" applyFill="1" applyBorder="1" applyAlignment="1">
      <alignment horizontal="left"/>
    </xf>
    <xf numFmtId="0" fontId="50" fillId="24" borderId="20" xfId="0" applyFont="1" applyFill="1" applyBorder="1" applyAlignment="1">
      <alignment horizontal="left"/>
    </xf>
    <xf numFmtId="165" fontId="49" fillId="27" borderId="14" xfId="0" applyNumberFormat="1" applyFont="1" applyFill="1" applyBorder="1" applyAlignment="1">
      <alignment horizontal="center" vertical="center"/>
    </xf>
    <xf numFmtId="165" fontId="51" fillId="25" borderId="14" xfId="41" applyNumberFormat="1" applyFont="1" applyFill="1" applyBorder="1" applyAlignment="1">
      <alignment horizontal="center" vertical="center"/>
    </xf>
    <xf numFmtId="165" fontId="51" fillId="25" borderId="17" xfId="41" applyNumberFormat="1" applyFont="1" applyFill="1" applyBorder="1" applyAlignment="1">
      <alignment horizontal="center" vertical="center"/>
    </xf>
    <xf numFmtId="0" fontId="3" fillId="26" borderId="14" xfId="0" applyFont="1" applyFill="1" applyBorder="1" applyAlignment="1">
      <alignment horizontal="center"/>
    </xf>
    <xf numFmtId="165" fontId="51" fillId="29" borderId="0" xfId="41" applyNumberFormat="1" applyFont="1" applyFill="1" applyBorder="1" applyAlignment="1">
      <alignment horizontal="center" vertical="center"/>
    </xf>
    <xf numFmtId="165" fontId="51" fillId="29" borderId="23" xfId="41" applyNumberFormat="1" applyFont="1" applyFill="1" applyBorder="1" applyAlignment="1">
      <alignment horizontal="center" vertical="center"/>
    </xf>
    <xf numFmtId="0" fontId="60" fillId="27" borderId="14" xfId="0" applyFont="1" applyFill="1" applyBorder="1" applyAlignment="1">
      <alignment horizontal="center" vertical="center"/>
    </xf>
    <xf numFmtId="0" fontId="52" fillId="25" borderId="19" xfId="0" applyFont="1" applyFill="1" applyBorder="1" applyAlignment="1">
      <alignment horizontal="left"/>
    </xf>
    <xf numFmtId="0" fontId="52" fillId="25" borderId="10" xfId="0" applyFont="1" applyFill="1" applyBorder="1" applyAlignment="1">
      <alignment horizontal="left"/>
    </xf>
    <xf numFmtId="0" fontId="52" fillId="25" borderId="24" xfId="0" applyFont="1" applyFill="1" applyBorder="1" applyAlignment="1">
      <alignment horizontal="left"/>
    </xf>
    <xf numFmtId="0" fontId="52" fillId="25" borderId="17" xfId="0" applyFont="1" applyFill="1" applyBorder="1" applyAlignment="1">
      <alignment horizontal="left"/>
    </xf>
    <xf numFmtId="0" fontId="52" fillId="25" borderId="21" xfId="0" applyFont="1" applyFill="1" applyBorder="1" applyAlignment="1">
      <alignment horizontal="left"/>
    </xf>
    <xf numFmtId="0" fontId="52" fillId="25" borderId="14" xfId="0" applyFont="1" applyFill="1" applyBorder="1" applyAlignment="1">
      <alignment horizontal="left" indent="1"/>
    </xf>
    <xf numFmtId="0" fontId="49" fillId="26" borderId="19" xfId="0" applyFont="1" applyFill="1" applyBorder="1" applyAlignment="1">
      <alignment horizontal="left" vertical="center"/>
    </xf>
    <xf numFmtId="0" fontId="49" fillId="26" borderId="0" xfId="0" applyFont="1" applyFill="1" applyBorder="1" applyAlignment="1">
      <alignment horizontal="left" vertical="center"/>
    </xf>
    <xf numFmtId="0" fontId="49" fillId="26" borderId="10" xfId="0" applyFont="1" applyFill="1" applyBorder="1" applyAlignment="1">
      <alignment horizontal="left" vertical="center"/>
    </xf>
    <xf numFmtId="0" fontId="52" fillId="25" borderId="20" xfId="0" applyFont="1" applyFill="1" applyBorder="1" applyAlignment="1">
      <alignment horizontal="left"/>
    </xf>
    <xf numFmtId="0" fontId="52" fillId="25" borderId="23" xfId="0" applyFont="1" applyFill="1" applyBorder="1" applyAlignment="1">
      <alignment horizontal="left"/>
    </xf>
    <xf numFmtId="0" fontId="52" fillId="25" borderId="22" xfId="0" applyFont="1" applyFill="1" applyBorder="1" applyAlignment="1">
      <alignment horizontal="left"/>
    </xf>
    <xf numFmtId="0" fontId="65" fillId="24" borderId="0" xfId="0" applyFont="1" applyFill="1" applyAlignment="1">
      <alignment horizontal="center" wrapText="1"/>
    </xf>
    <xf numFmtId="0" fontId="39" fillId="24" borderId="0" xfId="0" applyFont="1" applyFill="1" applyAlignment="1">
      <alignment horizontal="center"/>
    </xf>
    <xf numFmtId="0" fontId="3" fillId="27" borderId="0" xfId="0" applyFont="1" applyFill="1" applyAlignment="1">
      <alignment horizontal="center"/>
    </xf>
    <xf numFmtId="0" fontId="50" fillId="29" borderId="0" xfId="0" applyFont="1" applyFill="1" applyAlignment="1">
      <alignment horizontal="left" vertical="center"/>
    </xf>
    <xf numFmtId="0" fontId="47" fillId="24" borderId="0" xfId="0" applyFont="1" applyFill="1" applyAlignment="1">
      <alignment horizontal="left" vertical="top" wrapText="1"/>
    </xf>
    <xf numFmtId="0" fontId="53" fillId="27" borderId="14" xfId="0" applyFont="1" applyFill="1" applyBorder="1" applyAlignment="1">
      <alignment horizontal="center" vertical="center"/>
    </xf>
    <xf numFmtId="0" fontId="53" fillId="26" borderId="17" xfId="0" applyFont="1" applyFill="1" applyBorder="1" applyAlignment="1">
      <alignment horizontal="center"/>
    </xf>
    <xf numFmtId="0" fontId="53" fillId="26" borderId="13" xfId="0" applyFont="1" applyFill="1" applyBorder="1" applyAlignment="1">
      <alignment horizontal="center"/>
    </xf>
    <xf numFmtId="0" fontId="53" fillId="26" borderId="21" xfId="0" applyFont="1" applyFill="1" applyBorder="1" applyAlignment="1">
      <alignment horizontal="center"/>
    </xf>
    <xf numFmtId="14" fontId="45" fillId="24" borderId="0" xfId="0" applyNumberFormat="1" applyFont="1" applyFill="1" applyAlignment="1">
      <alignment horizontal="center"/>
    </xf>
    <xf numFmtId="0" fontId="46" fillId="24" borderId="0" xfId="0" applyFont="1" applyFill="1" applyAlignment="1">
      <alignment horizontal="left"/>
    </xf>
    <xf numFmtId="0" fontId="53" fillId="27" borderId="17" xfId="0" applyFont="1" applyFill="1" applyBorder="1" applyAlignment="1">
      <alignment horizontal="center"/>
    </xf>
    <xf numFmtId="0" fontId="53" fillId="27" borderId="13" xfId="0" applyFont="1" applyFill="1" applyBorder="1" applyAlignment="1">
      <alignment horizontal="center"/>
    </xf>
    <xf numFmtId="0" fontId="53" fillId="27" borderId="21" xfId="0" applyFont="1" applyFill="1" applyBorder="1" applyAlignment="1">
      <alignment horizontal="center"/>
    </xf>
    <xf numFmtId="0" fontId="67" fillId="24" borderId="0" xfId="0" applyFont="1" applyFill="1" applyAlignment="1">
      <alignment horizontal="left" vertical="center"/>
    </xf>
    <xf numFmtId="0" fontId="62" fillId="24" borderId="0" xfId="0" applyFont="1" applyFill="1" applyAlignment="1">
      <alignment vertical="center"/>
    </xf>
    <xf numFmtId="0" fontId="68" fillId="24" borderId="0" xfId="0" applyFont="1" applyFill="1" applyAlignment="1">
      <alignment horizontal="left" vertical="center"/>
    </xf>
    <xf numFmtId="0" fontId="47" fillId="24" borderId="0" xfId="0" applyFont="1" applyFill="1" applyAlignment="1">
      <alignment vertical="center"/>
    </xf>
    <xf numFmtId="164" fontId="52" fillId="0" borderId="0" xfId="29" applyNumberFormat="1" applyFont="1" applyFill="1" applyBorder="1"/>
    <xf numFmtId="44" fontId="3" fillId="24" borderId="0" xfId="0" applyNumberFormat="1" applyFont="1" applyFill="1"/>
    <xf numFmtId="0" fontId="52" fillId="24" borderId="0" xfId="0" applyFont="1" applyFill="1" applyAlignment="1">
      <alignment vertical="center" wrapText="1"/>
    </xf>
    <xf numFmtId="0" fontId="52" fillId="24" borderId="0" xfId="0" applyFont="1" applyFill="1" applyAlignment="1">
      <alignment horizontal="left" vertical="center" wrapText="1"/>
    </xf>
  </cellXfs>
  <cellStyles count="4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29" builtinId="4"/>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Input" xfId="36" builtinId="20" customBuiltin="1"/>
    <cellStyle name="Linked Cell" xfId="37" builtinId="24" customBuiltin="1"/>
    <cellStyle name="Neutral" xfId="38" builtinId="28" customBuiltin="1"/>
    <cellStyle name="Normal" xfId="0" builtinId="0"/>
    <cellStyle name="Note" xfId="39" builtinId="10" customBuiltin="1"/>
    <cellStyle name="Output" xfId="40" builtinId="21" customBuiltin="1"/>
    <cellStyle name="Percent" xfId="41" builtinId="5"/>
    <cellStyle name="Title" xfId="42" builtinId="15" customBuiltin="1"/>
    <cellStyle name="Total" xfId="43" builtinId="25" customBuiltin="1"/>
    <cellStyle name="Warning Text" xfId="44"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17346"/>
      <color rgb="FF56ABA8"/>
      <color rgb="FF86C6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333993</xdr:colOff>
      <xdr:row>0</xdr:row>
      <xdr:rowOff>136072</xdr:rowOff>
    </xdr:from>
    <xdr:to>
      <xdr:col>11</xdr:col>
      <xdr:colOff>927759</xdr:colOff>
      <xdr:row>2</xdr:row>
      <xdr:rowOff>124942</xdr:rowOff>
    </xdr:to>
    <xdr:pic>
      <xdr:nvPicPr>
        <xdr:cNvPr id="3" name="Picture 2">
          <a:extLst>
            <a:ext uri="{FF2B5EF4-FFF2-40B4-BE49-F238E27FC236}">
              <a16:creationId xmlns:a16="http://schemas.microsoft.com/office/drawing/2014/main" id="{064CE794-35EC-1ED8-1FBC-F5BF215CD0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07240" y="136072"/>
          <a:ext cx="593766" cy="70633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a:noFill/>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a:noFill/>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2"/>
    <pageSetUpPr fitToPage="1"/>
  </sheetPr>
  <dimension ref="A1:IV81"/>
  <sheetViews>
    <sheetView tabSelected="1" zoomScale="77" zoomScaleNormal="77" zoomScaleSheetLayoutView="100" workbookViewId="0">
      <selection activeCell="N10" sqref="N10"/>
    </sheetView>
  </sheetViews>
  <sheetFormatPr defaultColWidth="11.42578125" defaultRowHeight="13.5" x14ac:dyDescent="0.25"/>
  <cols>
    <col min="1" max="1" width="1.42578125" style="1" customWidth="1"/>
    <col min="2" max="2" width="14.5703125" style="1" customWidth="1"/>
    <col min="3" max="3" width="1.7109375" style="1" customWidth="1"/>
    <col min="4" max="4" width="58.42578125" style="1" customWidth="1"/>
    <col min="5" max="5" width="16.7109375" style="1" customWidth="1"/>
    <col min="6" max="10" width="17.28515625" style="1" customWidth="1"/>
    <col min="11" max="11" width="1.85546875" style="1" customWidth="1"/>
    <col min="12" max="12" width="18" style="1" customWidth="1"/>
    <col min="13" max="13" width="24.85546875" style="1" customWidth="1"/>
    <col min="14" max="16384" width="11.42578125" style="1"/>
  </cols>
  <sheetData>
    <row r="1" spans="1:256" ht="22.5" customHeight="1" x14ac:dyDescent="0.25"/>
    <row r="2" spans="1:256" ht="34.5" customHeight="1" x14ac:dyDescent="0.25">
      <c r="A2" s="327"/>
      <c r="B2" s="328" t="s">
        <v>66</v>
      </c>
      <c r="C2" s="328"/>
      <c r="D2" s="328"/>
      <c r="E2" s="328"/>
      <c r="F2" s="328"/>
      <c r="G2" s="328"/>
      <c r="I2" s="47"/>
      <c r="L2" s="9"/>
    </row>
    <row r="3" spans="1:256" ht="15" customHeight="1" x14ac:dyDescent="0.25">
      <c r="A3" s="327"/>
      <c r="B3" s="328"/>
      <c r="C3" s="328"/>
      <c r="D3" s="328"/>
      <c r="E3" s="328"/>
      <c r="F3" s="328"/>
      <c r="G3" s="328"/>
      <c r="L3" s="9"/>
    </row>
    <row r="4" spans="1:256" ht="24" customHeight="1" x14ac:dyDescent="0.25">
      <c r="A4" s="256"/>
      <c r="B4" s="326" t="s">
        <v>65</v>
      </c>
      <c r="C4" s="256"/>
      <c r="D4" s="256"/>
      <c r="E4" s="256"/>
      <c r="F4" s="256"/>
      <c r="G4" s="256"/>
      <c r="L4" s="9"/>
    </row>
    <row r="5" spans="1:256" ht="21.75" customHeight="1" x14ac:dyDescent="0.25">
      <c r="A5" s="329"/>
      <c r="B5" s="286" t="s">
        <v>33</v>
      </c>
      <c r="C5" s="286"/>
      <c r="D5" s="286"/>
      <c r="E5" s="286"/>
      <c r="F5" s="286"/>
      <c r="G5" s="286"/>
      <c r="H5" s="286"/>
      <c r="I5" s="286"/>
      <c r="J5" s="286"/>
      <c r="K5" s="286"/>
      <c r="L5" s="286"/>
    </row>
    <row r="6" spans="1:256" ht="16.5" customHeight="1" x14ac:dyDescent="0.25">
      <c r="A6" s="329"/>
      <c r="B6" s="333" t="s">
        <v>67</v>
      </c>
      <c r="C6" s="333"/>
      <c r="D6" s="333"/>
      <c r="E6" s="333"/>
      <c r="F6" s="333"/>
      <c r="G6" s="333"/>
      <c r="H6" s="333"/>
      <c r="I6" s="333"/>
      <c r="J6" s="333"/>
      <c r="K6" s="332"/>
      <c r="L6" s="332"/>
    </row>
    <row r="7" spans="1:256" ht="16.5" customHeight="1" x14ac:dyDescent="0.25">
      <c r="A7" s="329"/>
      <c r="B7" s="333"/>
      <c r="C7" s="333"/>
      <c r="D7" s="333"/>
      <c r="E7" s="333"/>
      <c r="F7" s="333"/>
      <c r="G7" s="333"/>
      <c r="H7" s="333"/>
      <c r="I7" s="333"/>
      <c r="J7" s="333"/>
      <c r="K7" s="332"/>
      <c r="L7" s="332"/>
    </row>
    <row r="8" spans="1:256" ht="10.5" customHeight="1" x14ac:dyDescent="0.25">
      <c r="A8" s="287"/>
      <c r="B8" s="287"/>
      <c r="C8" s="287"/>
      <c r="D8" s="287"/>
      <c r="E8" s="287"/>
      <c r="F8" s="287"/>
      <c r="G8" s="287"/>
      <c r="H8" s="287"/>
      <c r="I8" s="287"/>
      <c r="J8" s="287"/>
      <c r="K8" s="287"/>
      <c r="L8" s="287"/>
    </row>
    <row r="9" spans="1:256" ht="9.75" customHeight="1" x14ac:dyDescent="0.25">
      <c r="A9" s="31"/>
      <c r="B9" s="31"/>
      <c r="C9" s="31"/>
      <c r="D9" s="31"/>
      <c r="E9" s="31"/>
      <c r="F9" s="31"/>
      <c r="G9" s="31"/>
      <c r="H9" s="31"/>
      <c r="I9" s="31"/>
      <c r="J9" s="31"/>
      <c r="K9" s="31"/>
      <c r="L9" s="31"/>
    </row>
    <row r="10" spans="1:256" ht="18" customHeight="1" x14ac:dyDescent="0.25">
      <c r="A10" s="33"/>
      <c r="B10" s="272" t="s">
        <v>1</v>
      </c>
      <c r="C10" s="272"/>
      <c r="D10" s="272"/>
      <c r="E10" s="272"/>
      <c r="F10" s="268" t="s">
        <v>27</v>
      </c>
      <c r="G10" s="268" t="s">
        <v>28</v>
      </c>
      <c r="H10" s="268" t="s">
        <v>29</v>
      </c>
      <c r="I10" s="270" t="s">
        <v>30</v>
      </c>
      <c r="J10" s="268" t="s">
        <v>31</v>
      </c>
      <c r="K10" s="274"/>
      <c r="L10" s="288" t="s">
        <v>7</v>
      </c>
    </row>
    <row r="11" spans="1:256" ht="15.75" customHeight="1" x14ac:dyDescent="0.3">
      <c r="A11" s="32"/>
      <c r="B11" s="273"/>
      <c r="C11" s="273"/>
      <c r="D11" s="273"/>
      <c r="E11" s="273"/>
      <c r="F11" s="269"/>
      <c r="G11" s="269"/>
      <c r="H11" s="269"/>
      <c r="I11" s="271"/>
      <c r="J11" s="269"/>
      <c r="K11" s="275"/>
      <c r="L11" s="289"/>
      <c r="M11" s="4"/>
    </row>
    <row r="12" spans="1:256" ht="9" customHeight="1" x14ac:dyDescent="0.3">
      <c r="A12" s="32"/>
      <c r="B12" s="131"/>
      <c r="C12" s="132"/>
      <c r="D12" s="132"/>
      <c r="E12" s="132"/>
      <c r="F12" s="132"/>
      <c r="G12" s="132"/>
      <c r="H12" s="132"/>
      <c r="I12" s="132"/>
      <c r="J12" s="132"/>
      <c r="K12" s="134"/>
      <c r="L12" s="133"/>
      <c r="M12" s="19"/>
    </row>
    <row r="13" spans="1:256" ht="24" customHeight="1" x14ac:dyDescent="0.3">
      <c r="A13" s="34"/>
      <c r="B13" s="306" t="s">
        <v>51</v>
      </c>
      <c r="C13" s="307"/>
      <c r="D13" s="308"/>
      <c r="E13" s="307"/>
      <c r="F13" s="62"/>
      <c r="G13" s="62"/>
      <c r="H13" s="62"/>
      <c r="I13" s="62"/>
      <c r="J13" s="62"/>
      <c r="K13" s="62"/>
      <c r="L13" s="62"/>
      <c r="M13" s="2"/>
    </row>
    <row r="14" spans="1:256" ht="21" customHeight="1" x14ac:dyDescent="0.3">
      <c r="A14" s="35"/>
      <c r="B14" s="309" t="s">
        <v>8</v>
      </c>
      <c r="C14" s="310"/>
      <c r="D14" s="310"/>
      <c r="E14" s="311"/>
      <c r="F14" s="244">
        <v>446230</v>
      </c>
      <c r="G14" s="245">
        <v>690231</v>
      </c>
      <c r="H14" s="244">
        <v>483854</v>
      </c>
      <c r="I14" s="246">
        <v>663962</v>
      </c>
      <c r="J14" s="246">
        <v>569164</v>
      </c>
      <c r="K14" s="50"/>
      <c r="L14" s="255">
        <f>SUM($F$14:$J$14)</f>
        <v>2853441</v>
      </c>
      <c r="M14" s="19"/>
    </row>
    <row r="15" spans="1:256" ht="21" customHeight="1" x14ac:dyDescent="0.3">
      <c r="A15" s="35"/>
      <c r="B15" s="300" t="s">
        <v>40</v>
      </c>
      <c r="C15" s="301"/>
      <c r="D15" s="301"/>
      <c r="E15" s="302"/>
      <c r="F15" s="53">
        <f>$F$14/$L$14</f>
        <v>0.15638311778656017</v>
      </c>
      <c r="G15" s="57">
        <f>$G$14/$L$14</f>
        <v>0.24189426029835556</v>
      </c>
      <c r="H15" s="53">
        <f>$H$14/$L$14</f>
        <v>0.16956860155860942</v>
      </c>
      <c r="I15" s="53">
        <f>$I$14/$L$14</f>
        <v>0.23268818244358302</v>
      </c>
      <c r="J15" s="53">
        <f>$J$14/$L$14</f>
        <v>0.19946583791289182</v>
      </c>
      <c r="K15" s="167"/>
      <c r="L15" s="53">
        <f>SUM($F$15:$J$15)</f>
        <v>1</v>
      </c>
      <c r="M15" s="19"/>
    </row>
    <row r="16" spans="1:256" ht="12" customHeight="1" x14ac:dyDescent="0.3">
      <c r="A16" s="35"/>
      <c r="B16" s="83"/>
      <c r="C16" s="83"/>
      <c r="D16" s="83"/>
      <c r="E16" s="83"/>
      <c r="F16" s="57"/>
      <c r="G16" s="57"/>
      <c r="H16" s="57"/>
      <c r="I16" s="57"/>
      <c r="J16" s="57"/>
      <c r="K16" s="57"/>
      <c r="L16" s="57"/>
      <c r="M16" s="2"/>
      <c r="IV16" s="53"/>
    </row>
    <row r="17" spans="1:13" ht="17.25" customHeight="1" x14ac:dyDescent="0.3">
      <c r="A17" s="39"/>
      <c r="B17" s="282" t="s">
        <v>52</v>
      </c>
      <c r="C17" s="283"/>
      <c r="D17" s="283"/>
      <c r="E17" s="284"/>
      <c r="F17" s="284" t="str">
        <f>F10</f>
        <v>Team 1</v>
      </c>
      <c r="G17" s="276" t="str">
        <f>G10</f>
        <v>Team 2</v>
      </c>
      <c r="H17" s="276" t="str">
        <f>H10</f>
        <v>Team 3</v>
      </c>
      <c r="I17" s="281" t="s">
        <v>30</v>
      </c>
      <c r="J17" s="276" t="s">
        <v>31</v>
      </c>
      <c r="K17" s="267"/>
      <c r="L17" s="281" t="s">
        <v>7</v>
      </c>
      <c r="M17" s="2"/>
    </row>
    <row r="18" spans="1:13" ht="15" customHeight="1" x14ac:dyDescent="0.3">
      <c r="A18" s="39"/>
      <c r="B18" s="282"/>
      <c r="C18" s="283"/>
      <c r="D18" s="283"/>
      <c r="E18" s="284"/>
      <c r="F18" s="284"/>
      <c r="G18" s="276"/>
      <c r="H18" s="276"/>
      <c r="I18" s="281"/>
      <c r="J18" s="276"/>
      <c r="K18" s="267"/>
      <c r="L18" s="281"/>
      <c r="M18" s="4"/>
    </row>
    <row r="19" spans="1:13" ht="9" customHeight="1" x14ac:dyDescent="0.3">
      <c r="A19" s="39"/>
      <c r="B19" s="131"/>
      <c r="C19" s="132"/>
      <c r="D19" s="132"/>
      <c r="E19" s="132"/>
      <c r="F19" s="132"/>
      <c r="G19" s="132"/>
      <c r="H19" s="132"/>
      <c r="I19" s="132"/>
      <c r="J19" s="132"/>
      <c r="K19" s="134"/>
      <c r="L19" s="135"/>
      <c r="M19" s="4"/>
    </row>
    <row r="20" spans="1:13" ht="24" customHeight="1" x14ac:dyDescent="0.3">
      <c r="B20" s="14"/>
      <c r="C20" s="13"/>
      <c r="D20" s="137" t="s">
        <v>43</v>
      </c>
      <c r="E20" s="55"/>
      <c r="F20" s="55"/>
      <c r="G20" s="55"/>
      <c r="H20" s="55"/>
      <c r="I20" s="55"/>
      <c r="J20" s="55"/>
      <c r="K20" s="138"/>
      <c r="L20" s="139"/>
      <c r="M20" s="4"/>
    </row>
    <row r="21" spans="1:13" ht="15.75" customHeight="1" x14ac:dyDescent="0.3">
      <c r="B21" s="294">
        <f>L60/L14*(-1)</f>
        <v>0.1997588175119093</v>
      </c>
      <c r="C21" s="13"/>
      <c r="D21" s="110" t="s">
        <v>50</v>
      </c>
      <c r="E21" s="172"/>
      <c r="F21" s="113">
        <v>250000</v>
      </c>
      <c r="G21" s="113">
        <v>150000</v>
      </c>
      <c r="H21" s="113">
        <v>80000</v>
      </c>
      <c r="I21" s="113">
        <v>0</v>
      </c>
      <c r="J21" s="113">
        <v>0</v>
      </c>
      <c r="K21" s="66"/>
      <c r="L21" s="136">
        <f>SUM($F$21:$J$21)</f>
        <v>480000</v>
      </c>
      <c r="M21" s="4"/>
    </row>
    <row r="22" spans="1:13" ht="16.5" x14ac:dyDescent="0.3">
      <c r="B22" s="294"/>
      <c r="C22" s="10"/>
      <c r="D22" s="85" t="s">
        <v>15</v>
      </c>
      <c r="E22" s="86"/>
      <c r="F22" s="53">
        <f>$F$21/$F$14</f>
        <v>0.56024919884364566</v>
      </c>
      <c r="G22" s="53">
        <f>$G$21/$G$14</f>
        <v>0.21731854987678037</v>
      </c>
      <c r="H22" s="54">
        <f>$H$21/$H$14</f>
        <v>0.16533913122553498</v>
      </c>
      <c r="I22" s="53">
        <f>$I$21/$I$14</f>
        <v>0</v>
      </c>
      <c r="J22" s="54">
        <f>$J$21/$J$14</f>
        <v>0</v>
      </c>
      <c r="K22" s="63"/>
      <c r="L22" s="64">
        <f>SUM($F$22:$J$22)</f>
        <v>0.94290687994596101</v>
      </c>
      <c r="M22" s="4"/>
    </row>
    <row r="23" spans="1:13" ht="9.9499999999999993" customHeight="1" x14ac:dyDescent="0.3">
      <c r="B23" s="168"/>
      <c r="C23" s="13"/>
      <c r="D23" s="87"/>
      <c r="E23" s="87"/>
      <c r="F23" s="67"/>
      <c r="G23" s="67"/>
      <c r="H23" s="67"/>
      <c r="I23" s="67"/>
      <c r="J23" s="67"/>
      <c r="K23" s="114"/>
      <c r="L23" s="111"/>
      <c r="M23" s="4"/>
    </row>
    <row r="24" spans="1:13" ht="23.1" customHeight="1" x14ac:dyDescent="0.3">
      <c r="B24" s="294">
        <f>F25/F14</f>
        <v>0.20168971158371243</v>
      </c>
      <c r="C24" s="10"/>
      <c r="D24" s="36" t="s">
        <v>44</v>
      </c>
      <c r="E24" s="88"/>
      <c r="F24" s="61"/>
      <c r="G24" s="61"/>
      <c r="H24" s="61"/>
      <c r="I24" s="61"/>
      <c r="J24" s="61"/>
      <c r="K24" s="109"/>
      <c r="L24" s="115"/>
      <c r="M24" s="4"/>
    </row>
    <row r="25" spans="1:13" ht="15.75" customHeight="1" x14ac:dyDescent="0.3">
      <c r="B25" s="294"/>
      <c r="C25" s="10"/>
      <c r="D25" s="110" t="s">
        <v>63</v>
      </c>
      <c r="E25" s="173"/>
      <c r="F25" s="113">
        <v>90000</v>
      </c>
      <c r="G25" s="113">
        <v>0</v>
      </c>
      <c r="H25" s="113">
        <v>0</v>
      </c>
      <c r="I25" s="113">
        <v>0</v>
      </c>
      <c r="J25" s="113">
        <v>0</v>
      </c>
      <c r="K25" s="63"/>
      <c r="L25" s="174">
        <f>SUM($F$25:$J$25)</f>
        <v>90000</v>
      </c>
      <c r="M25" s="4"/>
    </row>
    <row r="26" spans="1:13" ht="15.75" customHeight="1" x14ac:dyDescent="0.25">
      <c r="B26" s="294"/>
      <c r="C26" s="11"/>
      <c r="D26" s="89" t="s">
        <v>15</v>
      </c>
      <c r="E26" s="90"/>
      <c r="F26" s="175">
        <f>$F$25/$F$14</f>
        <v>0.20168971158371243</v>
      </c>
      <c r="G26" s="175">
        <f>$G$25/$G$14</f>
        <v>0</v>
      </c>
      <c r="H26" s="175">
        <f>$H$25/$H$14</f>
        <v>0</v>
      </c>
      <c r="I26" s="175">
        <f>$I$25/$I$14</f>
        <v>0</v>
      </c>
      <c r="J26" s="175">
        <f>$J$25/$J$14</f>
        <v>0</v>
      </c>
      <c r="K26" s="66"/>
      <c r="L26" s="54">
        <f>SUM($F$26:$J$26)</f>
        <v>0.20168971158371243</v>
      </c>
    </row>
    <row r="27" spans="1:13" ht="9.75" customHeight="1" x14ac:dyDescent="0.25">
      <c r="B27" s="169"/>
      <c r="C27" s="14"/>
      <c r="D27" s="67"/>
      <c r="E27" s="67"/>
      <c r="F27" s="68"/>
      <c r="G27" s="68"/>
      <c r="H27" s="69"/>
      <c r="I27" s="70"/>
      <c r="J27" s="70"/>
      <c r="K27" s="37"/>
      <c r="L27" s="38"/>
    </row>
    <row r="28" spans="1:13" ht="21.95" customHeight="1" x14ac:dyDescent="0.25">
      <c r="B28" s="294">
        <f>SUM(L29:L42)/L14</f>
        <v>8.7613668343008178E-5</v>
      </c>
      <c r="C28" s="43"/>
      <c r="D28" s="71" t="s">
        <v>46</v>
      </c>
      <c r="E28" s="61"/>
      <c r="F28" s="72"/>
      <c r="G28" s="72"/>
      <c r="H28" s="73"/>
      <c r="I28" s="73"/>
      <c r="J28" s="73"/>
      <c r="K28" s="36"/>
      <c r="L28" s="74" t="s">
        <v>39</v>
      </c>
    </row>
    <row r="29" spans="1:13" ht="15.75" customHeight="1" x14ac:dyDescent="0.25">
      <c r="B29" s="294"/>
      <c r="C29" s="43"/>
      <c r="D29" s="145" t="s">
        <v>42</v>
      </c>
      <c r="E29" s="140"/>
      <c r="F29" s="113">
        <v>10</v>
      </c>
      <c r="G29" s="113">
        <v>10</v>
      </c>
      <c r="H29" s="113">
        <v>10</v>
      </c>
      <c r="I29" s="113">
        <v>10</v>
      </c>
      <c r="J29" s="113">
        <v>10</v>
      </c>
      <c r="K29" s="66"/>
      <c r="L29" s="142">
        <f>SUM($F$29:$J$29)</f>
        <v>50</v>
      </c>
    </row>
    <row r="30" spans="1:13" ht="15.75" customHeight="1" x14ac:dyDescent="0.25">
      <c r="B30" s="294"/>
      <c r="C30" s="43"/>
      <c r="D30" s="146" t="s">
        <v>41</v>
      </c>
      <c r="E30" s="140"/>
      <c r="F30" s="54">
        <f>$F$29/$F$14</f>
        <v>2.2409967953745828E-5</v>
      </c>
      <c r="G30" s="54">
        <f>$G$29/$G$14</f>
        <v>1.4487903325118693E-5</v>
      </c>
      <c r="H30" s="54">
        <f>$H$29/$H$14</f>
        <v>2.0667391403191871E-5</v>
      </c>
      <c r="I30" s="54">
        <f>$I$29/$I$14</f>
        <v>1.5061102894442755E-5</v>
      </c>
      <c r="J30" s="54">
        <f>$J429/$J$14</f>
        <v>0</v>
      </c>
      <c r="K30" s="76"/>
      <c r="L30" s="143">
        <f>SUM($F$30:$J$30)</f>
        <v>7.2626365576499146E-5</v>
      </c>
    </row>
    <row r="31" spans="1:13" ht="15.75" customHeight="1" x14ac:dyDescent="0.25">
      <c r="A31" s="3"/>
      <c r="B31" s="294"/>
      <c r="C31" s="14"/>
      <c r="D31" s="147" t="s">
        <v>42</v>
      </c>
      <c r="E31" s="140"/>
      <c r="F31" s="112">
        <v>10</v>
      </c>
      <c r="G31" s="112">
        <v>10</v>
      </c>
      <c r="H31" s="112">
        <v>10</v>
      </c>
      <c r="I31" s="112">
        <v>10</v>
      </c>
      <c r="J31" s="112">
        <v>10</v>
      </c>
      <c r="K31" s="63"/>
      <c r="L31" s="144">
        <f>SUM($F$31:$J$31)</f>
        <v>50</v>
      </c>
    </row>
    <row r="32" spans="1:13" ht="15.75" customHeight="1" x14ac:dyDescent="0.25">
      <c r="B32" s="294"/>
      <c r="C32" s="14"/>
      <c r="D32" s="146" t="s">
        <v>41</v>
      </c>
      <c r="E32" s="140"/>
      <c r="F32" s="54">
        <f>$F$31/$F$14</f>
        <v>2.2409967953745828E-5</v>
      </c>
      <c r="G32" s="54">
        <f>$G$31/$G$14</f>
        <v>1.4487903325118693E-5</v>
      </c>
      <c r="H32" s="54">
        <f>$H$31/$H$14</f>
        <v>2.0667391403191871E-5</v>
      </c>
      <c r="I32" s="54">
        <f>$I$31/$I$14</f>
        <v>1.5061102894442755E-5</v>
      </c>
      <c r="J32" s="54">
        <f>$J$31/$J$14</f>
        <v>1.7569628437497805E-5</v>
      </c>
      <c r="K32" s="76"/>
      <c r="L32" s="143">
        <f>SUM($F$32:$J$32)</f>
        <v>9.0195994013996954E-5</v>
      </c>
    </row>
    <row r="33" spans="1:256" ht="15.75" customHeight="1" x14ac:dyDescent="0.25">
      <c r="A33" s="3"/>
      <c r="B33" s="294"/>
      <c r="C33" s="14"/>
      <c r="D33" s="147" t="s">
        <v>42</v>
      </c>
      <c r="E33" s="140"/>
      <c r="F33" s="112">
        <v>10</v>
      </c>
      <c r="G33" s="112">
        <v>10</v>
      </c>
      <c r="H33" s="112">
        <v>10</v>
      </c>
      <c r="I33" s="112">
        <v>10</v>
      </c>
      <c r="J33" s="112">
        <v>10</v>
      </c>
      <c r="K33" s="63"/>
      <c r="L33" s="144">
        <f>SUM($F$33:$J$33)</f>
        <v>50</v>
      </c>
    </row>
    <row r="34" spans="1:256" ht="15.75" customHeight="1" x14ac:dyDescent="0.25">
      <c r="A34" s="3"/>
      <c r="B34" s="294"/>
      <c r="C34" s="43"/>
      <c r="D34" s="146" t="s">
        <v>41</v>
      </c>
      <c r="E34" s="140"/>
      <c r="F34" s="54">
        <f>$F$33/$F$14</f>
        <v>2.2409967953745828E-5</v>
      </c>
      <c r="G34" s="54">
        <f>$G$33/$G$14</f>
        <v>1.4487903325118693E-5</v>
      </c>
      <c r="H34" s="54">
        <f>$H$33/$H$14</f>
        <v>2.0667391403191871E-5</v>
      </c>
      <c r="I34" s="54">
        <f>$I$33/$I$14</f>
        <v>1.5061102894442755E-5</v>
      </c>
      <c r="J34" s="54">
        <f>$J$33/$J$14</f>
        <v>1.7569628437497805E-5</v>
      </c>
      <c r="K34" s="76"/>
      <c r="L34" s="143">
        <f>SUM($F$34:$J$34)</f>
        <v>9.0195994013996954E-5</v>
      </c>
    </row>
    <row r="35" spans="1:256" ht="15.75" customHeight="1" x14ac:dyDescent="0.25">
      <c r="B35" s="294"/>
      <c r="C35" s="43"/>
      <c r="D35" s="147" t="s">
        <v>42</v>
      </c>
      <c r="E35" s="140"/>
      <c r="F35" s="112">
        <v>10</v>
      </c>
      <c r="G35" s="112">
        <v>10</v>
      </c>
      <c r="H35" s="112">
        <v>10</v>
      </c>
      <c r="I35" s="112">
        <v>10</v>
      </c>
      <c r="J35" s="112">
        <v>10</v>
      </c>
      <c r="K35" s="63"/>
      <c r="L35" s="144">
        <f>SUM($F$35:$J$35)</f>
        <v>50</v>
      </c>
    </row>
    <row r="36" spans="1:256" ht="15.75" customHeight="1" x14ac:dyDescent="0.25">
      <c r="B36" s="294"/>
      <c r="C36" s="14"/>
      <c r="D36" s="146" t="s">
        <v>41</v>
      </c>
      <c r="E36" s="49"/>
      <c r="F36" s="54">
        <f>$F$35/$F$14</f>
        <v>2.2409967953745828E-5</v>
      </c>
      <c r="G36" s="54">
        <f>$G$35/$G$14</f>
        <v>1.4487903325118693E-5</v>
      </c>
      <c r="H36" s="54">
        <f>$H$35/$H$14</f>
        <v>2.0667391403191871E-5</v>
      </c>
      <c r="I36" s="54">
        <f>$I$35/$I$14</f>
        <v>1.5061102894442755E-5</v>
      </c>
      <c r="J36" s="54">
        <f>$J$35/$J$14</f>
        <v>1.7569628437497805E-5</v>
      </c>
      <c r="K36" s="76"/>
      <c r="L36" s="143">
        <f>SUM($F$36:$J$36)</f>
        <v>9.0195994013996954E-5</v>
      </c>
    </row>
    <row r="37" spans="1:256" ht="15.75" customHeight="1" x14ac:dyDescent="0.25">
      <c r="B37" s="294"/>
      <c r="C37" s="43"/>
      <c r="D37" s="147" t="s">
        <v>42</v>
      </c>
      <c r="E37" s="140"/>
      <c r="F37" s="112">
        <v>10</v>
      </c>
      <c r="G37" s="112">
        <v>10</v>
      </c>
      <c r="H37" s="112">
        <v>10</v>
      </c>
      <c r="I37" s="112">
        <v>10</v>
      </c>
      <c r="J37" s="112">
        <v>10</v>
      </c>
      <c r="K37" s="63"/>
      <c r="L37" s="144">
        <f>SUM($F$37:$J$37)</f>
        <v>50</v>
      </c>
    </row>
    <row r="38" spans="1:256" ht="15.75" customHeight="1" x14ac:dyDescent="0.25">
      <c r="B38" s="294"/>
      <c r="C38" s="43"/>
      <c r="D38" s="146" t="s">
        <v>41</v>
      </c>
      <c r="E38" s="140"/>
      <c r="F38" s="54">
        <f>$F$37/$F$14</f>
        <v>2.2409967953745828E-5</v>
      </c>
      <c r="G38" s="54">
        <f>$G$37/$G$14</f>
        <v>1.4487903325118693E-5</v>
      </c>
      <c r="H38" s="54">
        <f>$H$37/$H$14</f>
        <v>2.0667391403191871E-5</v>
      </c>
      <c r="I38" s="54">
        <f>$I$37/$I$14</f>
        <v>1.5061102894442755E-5</v>
      </c>
      <c r="J38" s="54">
        <f>$J$37/$J$14</f>
        <v>1.7569628437497805E-5</v>
      </c>
      <c r="K38" s="76"/>
      <c r="L38" s="143">
        <f>SUM($F$38:$J$38)</f>
        <v>9.0195994013996954E-5</v>
      </c>
    </row>
    <row r="39" spans="1:256" ht="15.75" hidden="1" customHeight="1" x14ac:dyDescent="0.3">
      <c r="B39" s="294"/>
      <c r="C39" s="14"/>
      <c r="D39" s="161" t="s">
        <v>12</v>
      </c>
      <c r="E39" s="176"/>
      <c r="F39" s="165">
        <v>0</v>
      </c>
      <c r="G39" s="166">
        <v>0</v>
      </c>
      <c r="H39" s="166">
        <v>0</v>
      </c>
      <c r="I39" s="166">
        <v>0</v>
      </c>
      <c r="J39" s="166">
        <v>0</v>
      </c>
      <c r="K39" s="60"/>
      <c r="L39" s="164"/>
    </row>
    <row r="40" spans="1:256" ht="1.5" hidden="1" customHeight="1" x14ac:dyDescent="0.3">
      <c r="B40" s="294"/>
      <c r="C40" s="14"/>
      <c r="D40" s="160" t="s">
        <v>13</v>
      </c>
      <c r="E40" s="159"/>
      <c r="F40" s="162">
        <f>F39/F14</f>
        <v>0</v>
      </c>
      <c r="G40" s="163">
        <f>G39/G14</f>
        <v>0</v>
      </c>
      <c r="H40" s="163">
        <f>H39/H14</f>
        <v>0</v>
      </c>
      <c r="I40" s="163">
        <f>I39/I14</f>
        <v>0</v>
      </c>
      <c r="J40" s="163">
        <f>J39/J14</f>
        <v>0</v>
      </c>
      <c r="K40" s="77"/>
      <c r="L40" s="163">
        <f t="array" ref="L40">SUM(F40:H40)</f>
        <v>0</v>
      </c>
    </row>
    <row r="41" spans="1:256" ht="15.75" hidden="1" customHeight="1" x14ac:dyDescent="0.3">
      <c r="B41" s="294"/>
      <c r="C41" s="14"/>
      <c r="D41" s="158" t="s">
        <v>12</v>
      </c>
      <c r="E41" s="177"/>
      <c r="F41" s="166">
        <v>0</v>
      </c>
      <c r="G41" s="166">
        <v>0</v>
      </c>
      <c r="H41" s="166">
        <v>0</v>
      </c>
      <c r="I41" s="166">
        <v>0</v>
      </c>
      <c r="J41" s="166">
        <v>0</v>
      </c>
      <c r="K41" s="60"/>
      <c r="L41" s="164"/>
    </row>
    <row r="42" spans="1:256" ht="15.75" hidden="1" customHeight="1" x14ac:dyDescent="0.3">
      <c r="B42" s="294"/>
      <c r="C42" s="14"/>
      <c r="D42" s="160" t="s">
        <v>13</v>
      </c>
      <c r="E42" s="159"/>
      <c r="F42" s="163">
        <f>F41/F14</f>
        <v>0</v>
      </c>
      <c r="G42" s="163">
        <f>G41/G14</f>
        <v>0</v>
      </c>
      <c r="H42" s="163">
        <f>H41/H14</f>
        <v>0</v>
      </c>
      <c r="I42" s="163">
        <f>I41/I14</f>
        <v>0</v>
      </c>
      <c r="J42" s="163">
        <f>J41/J14</f>
        <v>0</v>
      </c>
      <c r="K42" s="77"/>
      <c r="L42" s="163">
        <f>SUM(F42:J42)</f>
        <v>0</v>
      </c>
    </row>
    <row r="43" spans="1:256" ht="15.75" customHeight="1" x14ac:dyDescent="0.25">
      <c r="B43" s="294"/>
      <c r="C43" s="14"/>
      <c r="D43" s="145" t="s">
        <v>45</v>
      </c>
      <c r="E43" s="141"/>
      <c r="F43" s="78">
        <f>SUM($F$29+$F$31+$F$33+$F$35+$F$37+$F$39+$F$41)</f>
        <v>50</v>
      </c>
      <c r="G43" s="78">
        <f>SUM($G$29+$G$31+$G$33+$G$35+$G$37+$G$39+$G$41)</f>
        <v>50</v>
      </c>
      <c r="H43" s="78">
        <f>SUM($H$29+$H$31+$H$33+$H$35+$H$37+$H$39+$H$41)</f>
        <v>50</v>
      </c>
      <c r="I43" s="78">
        <f>SUM($I$29+$I$31+$I$33+$I$35+$I$37+$I$39+$I$41)</f>
        <v>50</v>
      </c>
      <c r="J43" s="78">
        <f>SUM($J$29+$J$31+$J$33+$J$35+$J$37+$J$39+$J$41)</f>
        <v>50</v>
      </c>
      <c r="K43" s="253"/>
      <c r="L43" s="78">
        <f>SUM($F$43:$J$43)</f>
        <v>250</v>
      </c>
    </row>
    <row r="44" spans="1:256" ht="15.75" customHeight="1" x14ac:dyDescent="0.25">
      <c r="B44" s="170"/>
      <c r="C44" s="14"/>
      <c r="D44" s="305" t="s">
        <v>41</v>
      </c>
      <c r="E44" s="305"/>
      <c r="F44" s="116">
        <f>$F$43/$F$14</f>
        <v>1.1204983976872913E-4</v>
      </c>
      <c r="G44" s="116">
        <f>$G$43/$G$14</f>
        <v>7.2439516625593463E-5</v>
      </c>
      <c r="H44" s="116">
        <f>$H$43/$H$14</f>
        <v>1.0333695701595936E-4</v>
      </c>
      <c r="I44" s="116">
        <f>$I$43/$I$14</f>
        <v>7.5305514472213771E-5</v>
      </c>
      <c r="J44" s="116">
        <f>$J$43/$J$14</f>
        <v>8.7848142187489013E-5</v>
      </c>
      <c r="K44" s="117"/>
      <c r="L44" s="116">
        <f>SUM($F$44:$J$44)</f>
        <v>4.5097997006998474E-4</v>
      </c>
    </row>
    <row r="45" spans="1:256" ht="9.75" customHeight="1" x14ac:dyDescent="0.3">
      <c r="B45" s="171"/>
      <c r="C45" s="14"/>
      <c r="D45" s="108"/>
      <c r="E45" s="108"/>
      <c r="F45" s="108"/>
      <c r="G45" s="108"/>
      <c r="H45" s="108"/>
      <c r="I45" s="108"/>
      <c r="J45" s="108"/>
      <c r="K45" s="108"/>
      <c r="L45" s="108"/>
    </row>
    <row r="46" spans="1:256" ht="18" customHeight="1" x14ac:dyDescent="0.3">
      <c r="B46" s="297">
        <v>0.12</v>
      </c>
      <c r="C46" s="14"/>
      <c r="D46" s="126" t="s">
        <v>49</v>
      </c>
      <c r="E46" s="21"/>
      <c r="F46" s="22"/>
      <c r="G46" s="21"/>
      <c r="H46" s="21"/>
      <c r="I46" s="21"/>
      <c r="J46" s="21"/>
      <c r="K46" s="21"/>
      <c r="L46" s="23"/>
    </row>
    <row r="47" spans="1:256" ht="15.75" customHeight="1" x14ac:dyDescent="0.3">
      <c r="A47" s="35"/>
      <c r="B47" s="297"/>
      <c r="C47" s="91"/>
      <c r="D47" s="303" t="s">
        <v>53</v>
      </c>
      <c r="E47" s="304"/>
      <c r="F47" s="178">
        <v>0</v>
      </c>
      <c r="G47" s="178">
        <v>0</v>
      </c>
      <c r="H47" s="178">
        <v>0</v>
      </c>
      <c r="I47" s="178">
        <v>0</v>
      </c>
      <c r="J47" s="178">
        <v>0</v>
      </c>
      <c r="K47" s="179"/>
      <c r="L47" s="180">
        <f>SUM($F$47:$J$47)</f>
        <v>0</v>
      </c>
      <c r="M47" s="2"/>
      <c r="IV47" s="84"/>
    </row>
    <row r="48" spans="1:256" ht="15.75" customHeight="1" x14ac:dyDescent="0.3">
      <c r="A48" s="35"/>
      <c r="B48" s="297"/>
      <c r="C48" s="91"/>
      <c r="D48" s="123" t="s">
        <v>54</v>
      </c>
      <c r="E48" s="247"/>
      <c r="F48" s="119">
        <f>$F$71</f>
        <v>100</v>
      </c>
      <c r="G48" s="119">
        <f>$G$71</f>
        <v>75</v>
      </c>
      <c r="H48" s="119">
        <f>$H$71</f>
        <v>35</v>
      </c>
      <c r="I48" s="119">
        <f>$I$71</f>
        <v>10</v>
      </c>
      <c r="J48" s="120">
        <f>$J$71</f>
        <v>10</v>
      </c>
      <c r="K48" s="179"/>
      <c r="L48" s="118">
        <f>SUM($F$48:$J$48)</f>
        <v>230</v>
      </c>
      <c r="M48" s="2"/>
      <c r="IV48" s="84"/>
    </row>
    <row r="49" spans="1:256" ht="15.75" customHeight="1" x14ac:dyDescent="0.3">
      <c r="A49" s="35"/>
      <c r="B49" s="297"/>
      <c r="C49" s="91"/>
      <c r="D49" s="242" t="s">
        <v>55</v>
      </c>
      <c r="E49" s="243"/>
      <c r="F49" s="330">
        <f>$F$73*$F$71</f>
        <v>-340050</v>
      </c>
      <c r="G49" s="330">
        <f>$G$73*$G$71</f>
        <v>-150050</v>
      </c>
      <c r="H49" s="330">
        <f>$H$73*$H$71</f>
        <v>-80050</v>
      </c>
      <c r="I49" s="330">
        <f>$I$73*$I$71</f>
        <v>-50</v>
      </c>
      <c r="J49" s="330">
        <f>$J$73*$J$71</f>
        <v>-50</v>
      </c>
      <c r="K49" s="181"/>
      <c r="L49" s="182">
        <f>$L$62/$L$71</f>
        <v>-2479.3478260869565</v>
      </c>
      <c r="M49" s="2"/>
      <c r="IV49" s="84"/>
    </row>
    <row r="50" spans="1:256" ht="15.75" customHeight="1" x14ac:dyDescent="0.25">
      <c r="B50" s="297"/>
      <c r="C50" s="43"/>
      <c r="D50" s="148" t="s">
        <v>47</v>
      </c>
      <c r="E50" s="185"/>
      <c r="F50" s="183">
        <f>$F$62/$F$71</f>
        <v>-3400.5</v>
      </c>
      <c r="G50" s="183">
        <f>$G$62/$G$71</f>
        <v>-2000.6666666666667</v>
      </c>
      <c r="H50" s="183">
        <f>$H$62/$H$71</f>
        <v>-2287.1428571428573</v>
      </c>
      <c r="I50" s="183">
        <f>$I$62/$I$71</f>
        <v>-5</v>
      </c>
      <c r="J50" s="183">
        <f>$J$62/$J$71</f>
        <v>-5</v>
      </c>
      <c r="K50" s="184"/>
      <c r="L50" s="185"/>
    </row>
    <row r="51" spans="1:256" ht="15.75" customHeight="1" x14ac:dyDescent="0.25">
      <c r="B51" s="297"/>
      <c r="C51" s="43"/>
      <c r="D51" s="79" t="s">
        <v>48</v>
      </c>
      <c r="E51" s="185" t="s">
        <v>39</v>
      </c>
      <c r="F51" s="121">
        <f>$F$71</f>
        <v>100</v>
      </c>
      <c r="G51" s="121">
        <f>$G$71</f>
        <v>75</v>
      </c>
      <c r="H51" s="122">
        <f>$H$71</f>
        <v>35</v>
      </c>
      <c r="I51" s="122">
        <f>$I$71</f>
        <v>10</v>
      </c>
      <c r="J51" s="155">
        <f>$J$71</f>
        <v>10</v>
      </c>
      <c r="K51" s="186"/>
      <c r="L51" s="122">
        <f>SUM($F$51:$J$51)</f>
        <v>230</v>
      </c>
      <c r="IV51" s="80" t="s">
        <v>48</v>
      </c>
    </row>
    <row r="52" spans="1:256" ht="15.75" customHeight="1" x14ac:dyDescent="0.25">
      <c r="B52" s="297"/>
      <c r="C52" s="14"/>
      <c r="D52" s="157" t="s">
        <v>64</v>
      </c>
      <c r="E52" s="248"/>
      <c r="F52" s="187">
        <f>$F$47+$F$49</f>
        <v>-340050</v>
      </c>
      <c r="G52" s="188">
        <f>$G$47+$G$49</f>
        <v>-150050</v>
      </c>
      <c r="H52" s="188">
        <f>$H$47+$H$49</f>
        <v>-80050</v>
      </c>
      <c r="I52" s="188">
        <f>$I$47+$I$49</f>
        <v>-50</v>
      </c>
      <c r="J52" s="189">
        <f>$J$47+$J$49</f>
        <v>-50</v>
      </c>
      <c r="K52" s="190"/>
      <c r="L52" s="187">
        <f>SUM($F$52:$J$52)</f>
        <v>-570250</v>
      </c>
      <c r="O52" s="331"/>
      <c r="IV52" s="81"/>
    </row>
    <row r="53" spans="1:256" ht="15.75" customHeight="1" x14ac:dyDescent="0.25">
      <c r="B53" s="298"/>
      <c r="C53" s="14"/>
      <c r="D53" s="146" t="s">
        <v>15</v>
      </c>
      <c r="E53" s="125"/>
      <c r="F53" s="82">
        <f>$F$52/$F$14</f>
        <v>-0.76205096026712682</v>
      </c>
      <c r="G53" s="82">
        <f>$G$52/$G$14</f>
        <v>-0.21739098939340598</v>
      </c>
      <c r="H53" s="82">
        <f>$H$52/$H$14</f>
        <v>-0.16544246818255093</v>
      </c>
      <c r="I53" s="82">
        <f>$I$52/$I$14</f>
        <v>-7.5305514472213771E-5</v>
      </c>
      <c r="J53" s="82">
        <f>$J$52/$J$14</f>
        <v>-8.7848142187489013E-5</v>
      </c>
      <c r="K53" s="156"/>
      <c r="L53" s="82">
        <f>$L$52/$L$14</f>
        <v>-0.19984643102836189</v>
      </c>
    </row>
    <row r="54" spans="1:256" ht="11.1" customHeight="1" x14ac:dyDescent="0.25">
      <c r="B54" s="45"/>
      <c r="C54" s="14"/>
      <c r="D54" s="12"/>
      <c r="E54" s="8"/>
      <c r="F54" s="16"/>
      <c r="G54" s="16"/>
      <c r="H54" s="16"/>
      <c r="I54" s="16"/>
      <c r="J54" s="16"/>
      <c r="K54" s="10"/>
      <c r="L54" s="16"/>
    </row>
    <row r="55" spans="1:256" ht="17.25" customHeight="1" x14ac:dyDescent="0.25">
      <c r="B55" s="293" t="s">
        <v>2</v>
      </c>
      <c r="C55" s="293"/>
      <c r="D55" s="293"/>
      <c r="E55" s="293"/>
      <c r="F55" s="272" t="s">
        <v>27</v>
      </c>
      <c r="G55" s="272" t="s">
        <v>28</v>
      </c>
      <c r="H55" s="272" t="s">
        <v>29</v>
      </c>
      <c r="I55" s="272" t="s">
        <v>30</v>
      </c>
      <c r="J55" s="272" t="s">
        <v>31</v>
      </c>
      <c r="K55" s="296"/>
      <c r="L55" s="285" t="s">
        <v>7</v>
      </c>
    </row>
    <row r="56" spans="1:256" ht="17.25" customHeight="1" x14ac:dyDescent="0.3">
      <c r="B56" s="293"/>
      <c r="C56" s="293"/>
      <c r="D56" s="293"/>
      <c r="E56" s="293"/>
      <c r="F56" s="272"/>
      <c r="G56" s="272"/>
      <c r="H56" s="272"/>
      <c r="I56" s="272"/>
      <c r="J56" s="272"/>
      <c r="K56" s="296"/>
      <c r="L56" s="285"/>
      <c r="M56" s="4"/>
    </row>
    <row r="57" spans="1:256" ht="9" customHeight="1" x14ac:dyDescent="0.3">
      <c r="B57" s="128"/>
      <c r="C57" s="127"/>
      <c r="D57" s="129"/>
      <c r="E57" s="129"/>
      <c r="F57" s="129"/>
      <c r="G57" s="129"/>
      <c r="H57" s="129"/>
      <c r="I57" s="129"/>
      <c r="J57" s="127"/>
      <c r="K57" s="129"/>
      <c r="L57" s="130"/>
      <c r="M57" s="4"/>
    </row>
    <row r="58" spans="1:256" ht="24" customHeight="1" x14ac:dyDescent="0.3">
      <c r="B58" s="46"/>
      <c r="C58" s="14"/>
      <c r="D58" s="92" t="s">
        <v>3</v>
      </c>
      <c r="E58" s="93"/>
      <c r="F58" s="257">
        <f>$F$14</f>
        <v>446230</v>
      </c>
      <c r="G58" s="257">
        <f>$G$14</f>
        <v>690231</v>
      </c>
      <c r="H58" s="257">
        <f>$H$14</f>
        <v>483854</v>
      </c>
      <c r="I58" s="258">
        <f>$I$14</f>
        <v>663962</v>
      </c>
      <c r="J58" s="259">
        <f>$J$14</f>
        <v>569164</v>
      </c>
      <c r="K58" s="260"/>
      <c r="L58" s="261">
        <f>SUM($F$58:$J$58)</f>
        <v>2853441</v>
      </c>
      <c r="M58" s="4"/>
    </row>
    <row r="59" spans="1:256" ht="15.75" customHeight="1" x14ac:dyDescent="0.3">
      <c r="B59" s="294">
        <f>1-(B21+B24+B28+B46)</f>
        <v>0.47846385723603524</v>
      </c>
      <c r="C59" s="43"/>
      <c r="D59" s="94" t="s">
        <v>56</v>
      </c>
      <c r="E59" s="55"/>
      <c r="F59" s="95"/>
      <c r="G59" s="95"/>
      <c r="H59" s="95"/>
      <c r="I59" s="96"/>
      <c r="J59" s="96"/>
      <c r="K59" s="61"/>
      <c r="L59" s="97"/>
      <c r="M59" s="4"/>
    </row>
    <row r="60" spans="1:256" ht="15.75" customHeight="1" x14ac:dyDescent="0.3">
      <c r="B60" s="294"/>
      <c r="C60" s="43"/>
      <c r="D60" s="98" t="s">
        <v>58</v>
      </c>
      <c r="E60" s="172"/>
      <c r="F60" s="59">
        <f>($F$21+$F$25)*-1</f>
        <v>-340000</v>
      </c>
      <c r="G60" s="56">
        <f>($G$21+$G$25)*-1</f>
        <v>-150000</v>
      </c>
      <c r="H60" s="58">
        <f>($H$21+$H$25)*-1</f>
        <v>-80000</v>
      </c>
      <c r="I60" s="58">
        <f>($I$21+$I$25)*-1</f>
        <v>0</v>
      </c>
      <c r="J60" s="75">
        <f>($J$21+$J$25)*-1</f>
        <v>0</v>
      </c>
      <c r="K60" s="66"/>
      <c r="L60" s="48">
        <f>SUM($F$60:$J$60)</f>
        <v>-570000</v>
      </c>
      <c r="M60" s="4"/>
    </row>
    <row r="61" spans="1:256" ht="15.75" customHeight="1" x14ac:dyDescent="0.3">
      <c r="B61" s="294"/>
      <c r="C61" s="43"/>
      <c r="D61" s="98" t="s">
        <v>59</v>
      </c>
      <c r="E61" s="172"/>
      <c r="F61" s="52">
        <f>($F$43)*-1</f>
        <v>-50</v>
      </c>
      <c r="G61" s="52">
        <f>($G$43)*-1</f>
        <v>-50</v>
      </c>
      <c r="H61" s="51">
        <f>($H$43)*-1</f>
        <v>-50</v>
      </c>
      <c r="I61" s="51">
        <f>($I$43)*-1</f>
        <v>-50</v>
      </c>
      <c r="J61" s="51">
        <f>($J$43)*-1</f>
        <v>-50</v>
      </c>
      <c r="K61" s="63"/>
      <c r="L61" s="51">
        <f>SUM($F$61:$J$61)</f>
        <v>-250</v>
      </c>
      <c r="M61" s="4"/>
    </row>
    <row r="62" spans="1:256" ht="15.75" customHeight="1" x14ac:dyDescent="0.3">
      <c r="B62" s="294"/>
      <c r="C62" s="42"/>
      <c r="D62" s="100" t="s">
        <v>4</v>
      </c>
      <c r="E62" s="249"/>
      <c r="F62" s="191">
        <f>SUM($F$60:$F$61)</f>
        <v>-340050</v>
      </c>
      <c r="G62" s="56">
        <f>SUM($G$60:$G$61)</f>
        <v>-150050</v>
      </c>
      <c r="H62" s="191">
        <f>SUM($H$60:$H$61)</f>
        <v>-80050</v>
      </c>
      <c r="I62" s="191">
        <f>SUM($I$60:$I$61)</f>
        <v>-50</v>
      </c>
      <c r="J62" s="191">
        <f>SUM($J$60:$J$61)</f>
        <v>-50</v>
      </c>
      <c r="K62" s="250"/>
      <c r="L62" s="51">
        <f>SUM($F$62:$J$62)</f>
        <v>-570250</v>
      </c>
      <c r="M62" s="4"/>
    </row>
    <row r="63" spans="1:256" ht="15.75" customHeight="1" x14ac:dyDescent="0.3">
      <c r="B63" s="295"/>
      <c r="C63" s="44"/>
      <c r="D63" s="101" t="s">
        <v>57</v>
      </c>
      <c r="E63" s="102"/>
      <c r="F63" s="55"/>
      <c r="G63" s="55"/>
      <c r="H63" s="55"/>
      <c r="I63" s="55"/>
      <c r="J63" s="55"/>
      <c r="K63" s="61"/>
      <c r="L63" s="61"/>
      <c r="M63" s="19"/>
    </row>
    <row r="64" spans="1:256" ht="15.75" customHeight="1" x14ac:dyDescent="0.3">
      <c r="B64" s="294"/>
      <c r="C64" s="14"/>
      <c r="D64" s="65" t="s">
        <v>60</v>
      </c>
      <c r="E64" s="251"/>
      <c r="F64" s="103">
        <f>$F$66/$F$14</f>
        <v>0.23794903973287318</v>
      </c>
      <c r="G64" s="103">
        <f>$G$66/$G$14</f>
        <v>0.78260901060659405</v>
      </c>
      <c r="H64" s="103">
        <f>$H$66/$H$14</f>
        <v>0.83455753181744907</v>
      </c>
      <c r="I64" s="103">
        <f>$I$66/$I$14</f>
        <v>0.99992469448552779</v>
      </c>
      <c r="J64" s="104">
        <f>$J$66/$J$14</f>
        <v>0.99991215185781246</v>
      </c>
      <c r="K64" s="99"/>
      <c r="L64" s="105"/>
      <c r="M64" s="19"/>
    </row>
    <row r="65" spans="1:13" ht="15.75" customHeight="1" x14ac:dyDescent="0.3">
      <c r="A65" s="3"/>
      <c r="B65" s="294"/>
      <c r="C65" s="14"/>
      <c r="D65" s="106" t="s">
        <v>61</v>
      </c>
      <c r="E65" s="252"/>
      <c r="F65" s="104">
        <f>$F$66/$L$66</f>
        <v>4.6505088711369311E-2</v>
      </c>
      <c r="G65" s="104">
        <f>$G$66/$L$66</f>
        <v>0.23659036847990378</v>
      </c>
      <c r="H65" s="104">
        <f>$H$66/$L$66</f>
        <v>0.17685949182525684</v>
      </c>
      <c r="I65" s="104">
        <f>$I$66/$L$66</f>
        <v>0.29078250571239989</v>
      </c>
      <c r="J65" s="104">
        <f>$J$66/$L$66</f>
        <v>0.24926254527107017</v>
      </c>
      <c r="K65" s="99"/>
      <c r="L65" s="105"/>
      <c r="M65" s="19"/>
    </row>
    <row r="66" spans="1:13" ht="15.75" customHeight="1" x14ac:dyDescent="0.3">
      <c r="B66" s="14"/>
      <c r="C66" s="14"/>
      <c r="D66" s="100" t="s">
        <v>5</v>
      </c>
      <c r="E66" s="107"/>
      <c r="F66" s="262">
        <f>SUM($F$58, $F$62)</f>
        <v>106180</v>
      </c>
      <c r="G66" s="263">
        <f>SUM($G$58,$G$62)</f>
        <v>540181</v>
      </c>
      <c r="H66" s="263">
        <f>SUM($H$58,$H$62)</f>
        <v>403804</v>
      </c>
      <c r="I66" s="263">
        <f>SUM($I$58,$I$62)</f>
        <v>663912</v>
      </c>
      <c r="J66" s="264">
        <f>SUM($J$58,$J$62)</f>
        <v>569114</v>
      </c>
      <c r="K66" s="265"/>
      <c r="L66" s="263">
        <f>SUM($F$66:$J$66)</f>
        <v>2283191</v>
      </c>
      <c r="M66" s="19"/>
    </row>
    <row r="67" spans="1:13" ht="14.25" customHeight="1" x14ac:dyDescent="0.25">
      <c r="B67" s="14"/>
      <c r="C67" s="14"/>
      <c r="D67" s="14"/>
      <c r="E67" s="17"/>
      <c r="F67" s="17"/>
      <c r="G67" s="17"/>
      <c r="H67" s="17"/>
      <c r="I67" s="14"/>
      <c r="J67" s="17"/>
      <c r="K67" s="14"/>
      <c r="L67" s="14"/>
      <c r="M67" s="3"/>
    </row>
    <row r="68" spans="1:13" ht="17.25" customHeight="1" x14ac:dyDescent="0.25">
      <c r="B68" s="272" t="s">
        <v>6</v>
      </c>
      <c r="C68" s="272"/>
      <c r="D68" s="272"/>
      <c r="E68" s="272"/>
      <c r="F68" s="272" t="str">
        <f>F17</f>
        <v>Team 1</v>
      </c>
      <c r="G68" s="272" t="str">
        <f>G17</f>
        <v>Team 2</v>
      </c>
      <c r="H68" s="285" t="str">
        <f>H17</f>
        <v>Team 3</v>
      </c>
      <c r="I68" s="285" t="s">
        <v>30</v>
      </c>
      <c r="J68" s="299" t="s">
        <v>31</v>
      </c>
      <c r="K68" s="296"/>
      <c r="L68" s="285" t="s">
        <v>7</v>
      </c>
      <c r="M68" s="3"/>
    </row>
    <row r="69" spans="1:13" ht="17.25" customHeight="1" x14ac:dyDescent="0.3">
      <c r="B69" s="272"/>
      <c r="C69" s="272"/>
      <c r="D69" s="272"/>
      <c r="E69" s="272"/>
      <c r="F69" s="272"/>
      <c r="G69" s="272"/>
      <c r="H69" s="285"/>
      <c r="I69" s="285"/>
      <c r="J69" s="299"/>
      <c r="K69" s="296"/>
      <c r="L69" s="285"/>
      <c r="M69" s="4"/>
    </row>
    <row r="70" spans="1:13" ht="9" customHeight="1" x14ac:dyDescent="0.3">
      <c r="B70" s="278"/>
      <c r="C70" s="279"/>
      <c r="D70" s="279"/>
      <c r="E70" s="279"/>
      <c r="F70" s="279"/>
      <c r="G70" s="279"/>
      <c r="H70" s="279"/>
      <c r="I70" s="279"/>
      <c r="J70" s="280"/>
      <c r="K70" s="40"/>
      <c r="L70" s="41"/>
      <c r="M70" s="4"/>
    </row>
    <row r="71" spans="1:13" ht="15.75" customHeight="1" x14ac:dyDescent="0.25">
      <c r="B71" s="11"/>
      <c r="C71" s="11"/>
      <c r="D71" s="291" t="s">
        <v>9</v>
      </c>
      <c r="E71" s="292"/>
      <c r="F71" s="254">
        <v>100</v>
      </c>
      <c r="G71" s="254">
        <v>75</v>
      </c>
      <c r="H71" s="254">
        <v>35</v>
      </c>
      <c r="I71" s="254">
        <v>10</v>
      </c>
      <c r="J71" s="254">
        <v>10</v>
      </c>
      <c r="K71" s="234"/>
      <c r="L71" s="124">
        <f>SUM($F$71:$J$71)</f>
        <v>230</v>
      </c>
      <c r="M71" s="20"/>
    </row>
    <row r="72" spans="1:13" ht="15.75" customHeight="1" x14ac:dyDescent="0.25">
      <c r="A72" s="3"/>
      <c r="B72" s="11"/>
      <c r="C72" s="11"/>
      <c r="D72" s="266" t="s">
        <v>10</v>
      </c>
      <c r="E72" s="266"/>
      <c r="F72" s="149">
        <f>$F$14/$F$71</f>
        <v>4462.3</v>
      </c>
      <c r="G72" s="150">
        <f>$G$14/$G$71</f>
        <v>9203.08</v>
      </c>
      <c r="H72" s="150">
        <f>$H$14/$H$71</f>
        <v>13824.4</v>
      </c>
      <c r="I72" s="149">
        <f>$I$14/$I$71</f>
        <v>66396.2</v>
      </c>
      <c r="J72" s="150">
        <f>$J$14/$J$71</f>
        <v>56916.4</v>
      </c>
      <c r="K72" s="63"/>
      <c r="L72" s="154">
        <f>SUM($F$72:$J$72)/4</f>
        <v>37700.595000000001</v>
      </c>
      <c r="M72" s="20"/>
    </row>
    <row r="73" spans="1:13" ht="15.75" customHeight="1" x14ac:dyDescent="0.25">
      <c r="A73" s="3"/>
      <c r="B73" s="11"/>
      <c r="C73" s="11"/>
      <c r="D73" s="266" t="s">
        <v>62</v>
      </c>
      <c r="E73" s="266"/>
      <c r="F73" s="151">
        <f>$F$62/$F$71</f>
        <v>-3400.5</v>
      </c>
      <c r="G73" s="152">
        <f>$G$62/$G$71</f>
        <v>-2000.6666666666667</v>
      </c>
      <c r="H73" s="152">
        <f>$H$62/$H$71</f>
        <v>-2287.1428571428573</v>
      </c>
      <c r="I73" s="152">
        <f>$I$62/$I$71</f>
        <v>-5</v>
      </c>
      <c r="J73" s="153">
        <f>$J$62/$J$71</f>
        <v>-5</v>
      </c>
      <c r="K73" s="192"/>
      <c r="L73" s="154">
        <f>SUM($F$73:$J$73)/4</f>
        <v>-1924.5773809523812</v>
      </c>
      <c r="M73" s="20"/>
    </row>
    <row r="74" spans="1:13" ht="15.75" customHeight="1" x14ac:dyDescent="0.25">
      <c r="B74" s="11"/>
      <c r="C74" s="11"/>
      <c r="D74" s="266" t="s">
        <v>11</v>
      </c>
      <c r="E74" s="266"/>
      <c r="F74" s="152">
        <f>SUM($F$72:$F$73)</f>
        <v>1061.8000000000002</v>
      </c>
      <c r="G74" s="152">
        <f>SUM($G$72:$G$73)</f>
        <v>7202.413333333333</v>
      </c>
      <c r="H74" s="152">
        <f>SUM($H$72:$H$73)</f>
        <v>11537.257142857143</v>
      </c>
      <c r="I74" s="152">
        <f>SUM($I$72:$I$73)</f>
        <v>66391.199999999997</v>
      </c>
      <c r="J74" s="153">
        <f>SUM($J$72:$J$73)</f>
        <v>56911.4</v>
      </c>
      <c r="K74" s="63"/>
      <c r="L74" s="154">
        <f>SUM($F$74:$J$74)/4</f>
        <v>35776.01761904762</v>
      </c>
    </row>
    <row r="75" spans="1:13" ht="9.75" customHeight="1" x14ac:dyDescent="0.25">
      <c r="B75" s="14"/>
      <c r="C75" s="14"/>
      <c r="D75" s="14"/>
      <c r="E75" s="14"/>
      <c r="F75" s="14"/>
      <c r="G75" s="14"/>
      <c r="H75" s="14"/>
      <c r="I75" s="14"/>
      <c r="J75" s="14"/>
      <c r="K75" s="14"/>
      <c r="L75" s="14"/>
    </row>
    <row r="76" spans="1:13" ht="9.75" customHeight="1" x14ac:dyDescent="0.25">
      <c r="A76" s="3"/>
      <c r="B76" s="14"/>
      <c r="C76" s="14"/>
      <c r="D76" s="14"/>
      <c r="E76" s="14"/>
      <c r="F76" s="14"/>
      <c r="G76" s="14"/>
      <c r="H76" s="14"/>
      <c r="I76" s="14"/>
      <c r="J76" s="14"/>
      <c r="K76" s="14"/>
      <c r="L76" s="14"/>
    </row>
    <row r="77" spans="1:13" ht="9.75" customHeight="1" x14ac:dyDescent="0.25">
      <c r="B77" s="277"/>
      <c r="C77" s="277"/>
      <c r="D77" s="277"/>
      <c r="E77" s="277"/>
      <c r="F77" s="277"/>
      <c r="G77" s="277"/>
      <c r="H77" s="277"/>
      <c r="I77" s="277"/>
      <c r="J77" s="277"/>
      <c r="K77" s="277"/>
      <c r="L77" s="277"/>
    </row>
    <row r="78" spans="1:13" ht="33" customHeight="1" x14ac:dyDescent="0.25">
      <c r="B78" s="290" t="s">
        <v>32</v>
      </c>
      <c r="C78" s="290"/>
      <c r="D78" s="290"/>
      <c r="E78" s="290"/>
      <c r="F78" s="290"/>
      <c r="G78" s="290"/>
      <c r="H78" s="290"/>
      <c r="I78" s="290"/>
      <c r="J78" s="290"/>
      <c r="K78" s="290"/>
      <c r="L78" s="290"/>
      <c r="M78" s="24"/>
    </row>
    <row r="79" spans="1:13" x14ac:dyDescent="0.25">
      <c r="B79" s="18"/>
      <c r="C79" s="18"/>
      <c r="D79" s="18"/>
      <c r="E79" s="18"/>
      <c r="F79" s="18"/>
      <c r="G79" s="18"/>
      <c r="H79" s="18"/>
      <c r="I79" s="18"/>
      <c r="J79" s="18"/>
      <c r="K79" s="18"/>
      <c r="L79" s="18"/>
    </row>
    <row r="80" spans="1:13" x14ac:dyDescent="0.25">
      <c r="B80" s="18"/>
      <c r="C80" s="18"/>
      <c r="D80" s="18"/>
      <c r="E80" s="18"/>
      <c r="F80" s="18"/>
      <c r="G80" s="18"/>
      <c r="H80" s="18"/>
      <c r="I80" s="18"/>
      <c r="J80" s="18"/>
      <c r="K80" s="18"/>
      <c r="L80" s="18"/>
    </row>
    <row r="81" spans="2:12" x14ac:dyDescent="0.25">
      <c r="B81" s="18"/>
      <c r="C81" s="18"/>
      <c r="D81" s="18"/>
      <c r="E81" s="18"/>
      <c r="F81" s="18"/>
      <c r="G81" s="18"/>
      <c r="H81" s="18"/>
      <c r="I81" s="18"/>
      <c r="J81" s="18"/>
      <c r="K81" s="18"/>
      <c r="L81" s="18"/>
    </row>
  </sheetData>
  <mergeCells count="53">
    <mergeCell ref="B2:G3"/>
    <mergeCell ref="B5:L5"/>
    <mergeCell ref="B6:J7"/>
    <mergeCell ref="B21:B22"/>
    <mergeCell ref="B15:E15"/>
    <mergeCell ref="D47:E47"/>
    <mergeCell ref="D44:E44"/>
    <mergeCell ref="B13:E13"/>
    <mergeCell ref="B14:E14"/>
    <mergeCell ref="L68:L69"/>
    <mergeCell ref="K68:K69"/>
    <mergeCell ref="G55:G56"/>
    <mergeCell ref="H55:H56"/>
    <mergeCell ref="I55:I56"/>
    <mergeCell ref="B24:B26"/>
    <mergeCell ref="B28:B43"/>
    <mergeCell ref="B46:B53"/>
    <mergeCell ref="K55:K56"/>
    <mergeCell ref="J68:J69"/>
    <mergeCell ref="H68:H69"/>
    <mergeCell ref="B68:E69"/>
    <mergeCell ref="F68:F69"/>
    <mergeCell ref="G68:G69"/>
    <mergeCell ref="B55:E56"/>
    <mergeCell ref="F55:F56"/>
    <mergeCell ref="B59:B65"/>
    <mergeCell ref="B78:L78"/>
    <mergeCell ref="F17:F18"/>
    <mergeCell ref="G17:G18"/>
    <mergeCell ref="H17:H18"/>
    <mergeCell ref="I17:I18"/>
    <mergeCell ref="D74:E74"/>
    <mergeCell ref="D71:E71"/>
    <mergeCell ref="D72:E72"/>
    <mergeCell ref="I68:I69"/>
    <mergeCell ref="J55:J56"/>
    <mergeCell ref="B77:L77"/>
    <mergeCell ref="B70:J70"/>
    <mergeCell ref="L17:L18"/>
    <mergeCell ref="B17:E18"/>
    <mergeCell ref="L55:L56"/>
    <mergeCell ref="A8:L8"/>
    <mergeCell ref="L10:L11"/>
    <mergeCell ref="D73:E73"/>
    <mergeCell ref="K17:K18"/>
    <mergeCell ref="F10:F11"/>
    <mergeCell ref="G10:G11"/>
    <mergeCell ref="I10:I11"/>
    <mergeCell ref="B10:E11"/>
    <mergeCell ref="H10:H11"/>
    <mergeCell ref="J10:J11"/>
    <mergeCell ref="K10:K11"/>
    <mergeCell ref="J17:J18"/>
  </mergeCells>
  <phoneticPr fontId="2" type="noConversion"/>
  <dataValidations count="3">
    <dataValidation type="whole" allowBlank="1" showInputMessage="1" showErrorMessage="1" sqref="IV47:IV49 H26:J26 F30 D48:E48 F32 F47:J48 F38">
      <formula1>0</formula1>
      <formula2>100</formula2>
    </dataValidation>
    <dataValidation type="decimal" allowBlank="1" showInputMessage="1" showErrorMessage="1" sqref="F71:J71">
      <formula1>0</formula1>
      <formula2>1000</formula2>
    </dataValidation>
    <dataValidation type="whole" allowBlank="1" showInputMessage="1" showErrorMessage="1" sqref="L48">
      <formula1>0</formula1>
      <formula2>1000</formula2>
    </dataValidation>
  </dataValidations>
  <printOptions horizontalCentered="1"/>
  <pageMargins left="0.5" right="0.5" top="0.5" bottom="0.5" header="0" footer="0"/>
  <pageSetup scale="4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28"/>
  <sheetViews>
    <sheetView topLeftCell="A7" workbookViewId="0">
      <selection activeCell="L6" sqref="L6"/>
    </sheetView>
  </sheetViews>
  <sheetFormatPr defaultColWidth="11.42578125" defaultRowHeight="13.5" x14ac:dyDescent="0.25"/>
  <cols>
    <col min="1" max="1" width="1.42578125" style="1" customWidth="1"/>
    <col min="2" max="2" width="17.140625" style="1" customWidth="1"/>
    <col min="3" max="3" width="27.42578125" style="1" customWidth="1"/>
    <col min="4" max="4" width="14.42578125" style="1" bestFit="1" customWidth="1"/>
    <col min="5" max="5" width="17.140625" style="1" customWidth="1"/>
    <col min="6" max="7" width="13.7109375" style="1" bestFit="1" customWidth="1"/>
    <col min="8" max="8" width="13.140625" style="1" bestFit="1" customWidth="1"/>
    <col min="9" max="9" width="1.7109375" style="1" customWidth="1"/>
    <col min="10" max="10" width="14.7109375" style="1" bestFit="1" customWidth="1"/>
    <col min="11" max="11" width="14.7109375" style="1" customWidth="1"/>
    <col min="12" max="13" width="21.85546875" style="1" bestFit="1" customWidth="1"/>
    <col min="14" max="14" width="23" style="1" bestFit="1" customWidth="1"/>
    <col min="15" max="15" width="21.42578125" style="1" bestFit="1" customWidth="1"/>
    <col min="16" max="16384" width="11.42578125" style="1"/>
  </cols>
  <sheetData>
    <row r="1" spans="2:13" ht="35.25" x14ac:dyDescent="0.5">
      <c r="B1" s="26" t="s">
        <v>35</v>
      </c>
      <c r="C1" s="26"/>
      <c r="D1" s="26"/>
      <c r="E1" s="26"/>
      <c r="F1" s="321">
        <v>44705</v>
      </c>
      <c r="G1" s="321"/>
      <c r="H1" s="26" t="s">
        <v>36</v>
      </c>
      <c r="I1" s="26"/>
      <c r="J1" s="26"/>
      <c r="K1" s="25"/>
    </row>
    <row r="2" spans="2:13" ht="18" customHeight="1" x14ac:dyDescent="0.25">
      <c r="B2" s="315" t="s">
        <v>33</v>
      </c>
      <c r="C2" s="315"/>
      <c r="D2" s="315"/>
      <c r="E2" s="315"/>
      <c r="F2" s="315"/>
      <c r="G2" s="315"/>
      <c r="H2" s="315"/>
      <c r="I2" s="315"/>
      <c r="J2" s="315"/>
      <c r="K2" s="315"/>
    </row>
    <row r="3" spans="2:13" ht="17.25" customHeight="1" x14ac:dyDescent="0.25">
      <c r="B3" s="316" t="s">
        <v>38</v>
      </c>
      <c r="C3" s="316"/>
      <c r="D3" s="316"/>
      <c r="E3" s="316"/>
      <c r="F3" s="316"/>
      <c r="G3" s="316"/>
      <c r="H3" s="316"/>
      <c r="I3" s="316"/>
      <c r="J3" s="316"/>
      <c r="K3" s="316"/>
    </row>
    <row r="4" spans="2:13" ht="10.5" customHeight="1" x14ac:dyDescent="0.25">
      <c r="B4" s="316"/>
      <c r="C4" s="316"/>
      <c r="D4" s="316"/>
      <c r="E4" s="316"/>
      <c r="F4" s="316"/>
      <c r="G4" s="316"/>
      <c r="H4" s="316"/>
      <c r="I4" s="316"/>
      <c r="J4" s="316"/>
      <c r="K4" s="316"/>
    </row>
    <row r="5" spans="2:13" ht="16.5" customHeight="1" x14ac:dyDescent="0.25">
      <c r="B5" s="322" t="s">
        <v>34</v>
      </c>
      <c r="C5" s="322"/>
      <c r="D5" s="322"/>
      <c r="E5" s="322"/>
      <c r="F5" s="322"/>
      <c r="G5" s="322"/>
      <c r="H5" s="322"/>
      <c r="I5" s="322"/>
      <c r="J5" s="322"/>
      <c r="K5" s="7"/>
    </row>
    <row r="6" spans="2:13" ht="7.5" customHeight="1" x14ac:dyDescent="0.25">
      <c r="B6" s="30"/>
      <c r="C6" s="30"/>
      <c r="D6" s="30"/>
      <c r="E6" s="30"/>
      <c r="F6" s="30"/>
      <c r="G6" s="30"/>
      <c r="H6" s="30"/>
      <c r="I6" s="30"/>
      <c r="J6" s="30"/>
      <c r="K6" s="7"/>
    </row>
    <row r="7" spans="2:13" ht="17.25" customHeight="1" x14ac:dyDescent="0.25">
      <c r="B7" s="285" t="s">
        <v>26</v>
      </c>
      <c r="C7" s="285"/>
      <c r="D7" s="285"/>
      <c r="E7" s="285"/>
      <c r="F7" s="285"/>
      <c r="G7" s="285"/>
      <c r="H7" s="285"/>
      <c r="I7" s="285"/>
      <c r="J7" s="285"/>
      <c r="K7" s="285"/>
    </row>
    <row r="8" spans="2:13" s="3" customFormat="1" ht="17.25" customHeight="1" x14ac:dyDescent="0.25">
      <c r="B8" s="285"/>
      <c r="C8" s="285"/>
      <c r="D8" s="285"/>
      <c r="E8" s="285"/>
      <c r="F8" s="285"/>
      <c r="G8" s="285"/>
      <c r="H8" s="285"/>
      <c r="I8" s="285"/>
      <c r="J8" s="285"/>
      <c r="K8" s="285"/>
    </row>
    <row r="9" spans="2:13" ht="15.75" x14ac:dyDescent="0.25">
      <c r="B9" s="193" t="s">
        <v>14</v>
      </c>
      <c r="C9" s="194"/>
      <c r="D9" s="195" t="s">
        <v>20</v>
      </c>
      <c r="E9" s="195" t="s">
        <v>16</v>
      </c>
      <c r="F9" s="193" t="s">
        <v>17</v>
      </c>
      <c r="G9" s="194" t="s">
        <v>18</v>
      </c>
      <c r="H9" s="193" t="s">
        <v>19</v>
      </c>
      <c r="I9" s="61"/>
      <c r="J9" s="194" t="s">
        <v>0</v>
      </c>
      <c r="K9" s="195" t="s">
        <v>23</v>
      </c>
      <c r="L9" s="20"/>
    </row>
    <row r="10" spans="2:13" ht="7.5" customHeight="1" x14ac:dyDescent="0.25">
      <c r="B10" s="323"/>
      <c r="C10" s="324"/>
      <c r="D10" s="324"/>
      <c r="E10" s="324"/>
      <c r="F10" s="324"/>
      <c r="G10" s="324"/>
      <c r="H10" s="325"/>
      <c r="I10" s="196"/>
      <c r="J10" s="323"/>
      <c r="K10" s="325"/>
      <c r="L10" s="20"/>
    </row>
    <row r="11" spans="2:13" ht="13.5" customHeight="1" x14ac:dyDescent="0.25">
      <c r="B11" s="318"/>
      <c r="C11" s="319"/>
      <c r="D11" s="319"/>
      <c r="E11" s="319"/>
      <c r="F11" s="319"/>
      <c r="G11" s="319"/>
      <c r="H11" s="319"/>
      <c r="I11" s="319"/>
      <c r="J11" s="319"/>
      <c r="K11" s="320"/>
      <c r="L11" s="20"/>
    </row>
    <row r="12" spans="2:13" ht="15.75" x14ac:dyDescent="0.25">
      <c r="B12" s="317" t="s">
        <v>27</v>
      </c>
      <c r="C12" s="197" t="s">
        <v>21</v>
      </c>
      <c r="D12" s="198">
        <v>626976</v>
      </c>
      <c r="E12" s="199">
        <f>589515-D12</f>
        <v>-37461</v>
      </c>
      <c r="F12" s="199">
        <f>534861-E12-D12</f>
        <v>-54654</v>
      </c>
      <c r="G12" s="200">
        <f>481412-F12-E12-D12</f>
        <v>-53449</v>
      </c>
      <c r="H12" s="199">
        <f>446230-G12-F12-E12-D12</f>
        <v>-35182</v>
      </c>
      <c r="I12" s="201"/>
      <c r="J12" s="202">
        <f>+D12+E12+F12+G12+H12</f>
        <v>446230</v>
      </c>
      <c r="K12" s="203">
        <f>+J12-D12</f>
        <v>-180746</v>
      </c>
      <c r="L12" s="20"/>
    </row>
    <row r="13" spans="2:13" ht="15.75" x14ac:dyDescent="0.25">
      <c r="B13" s="317"/>
      <c r="C13" s="204" t="s">
        <v>22</v>
      </c>
      <c r="D13" s="205">
        <v>145</v>
      </c>
      <c r="E13" s="206">
        <f>120.8-D13</f>
        <v>-24.200000000000003</v>
      </c>
      <c r="F13" s="207">
        <f>102.4-E13-D13</f>
        <v>-18.399999999999991</v>
      </c>
      <c r="G13" s="208">
        <f>82.8-F13-E13-D13</f>
        <v>-19.600000000000009</v>
      </c>
      <c r="H13" s="209">
        <f>75-G13-F13-E13-D13</f>
        <v>-7.8000000000000114</v>
      </c>
      <c r="I13" s="210"/>
      <c r="J13" s="211">
        <f t="shared" ref="J13:J23" si="0">+D13+E13+F13+G13+H13</f>
        <v>74.999999999999986</v>
      </c>
      <c r="K13" s="212">
        <f t="shared" ref="K13:K23" si="1">+J13-D13</f>
        <v>-70.000000000000014</v>
      </c>
    </row>
    <row r="14" spans="2:13" s="5" customFormat="1" ht="15.75" x14ac:dyDescent="0.25">
      <c r="B14" s="317"/>
      <c r="C14" s="213" t="s">
        <v>24</v>
      </c>
      <c r="D14" s="214">
        <v>0.32</v>
      </c>
      <c r="E14" s="214">
        <v>0.28999999999999998</v>
      </c>
      <c r="F14" s="214">
        <v>0.26</v>
      </c>
      <c r="G14" s="215">
        <v>0.23</v>
      </c>
      <c r="H14" s="216">
        <v>0.21</v>
      </c>
      <c r="I14" s="217"/>
      <c r="J14" s="214">
        <v>0.21</v>
      </c>
      <c r="K14" s="218">
        <f>+J14-D14</f>
        <v>-0.11000000000000001</v>
      </c>
    </row>
    <row r="15" spans="2:13" ht="15.75" x14ac:dyDescent="0.25">
      <c r="B15" s="317" t="s">
        <v>28</v>
      </c>
      <c r="C15" s="79" t="s">
        <v>21</v>
      </c>
      <c r="D15" s="199">
        <v>863776</v>
      </c>
      <c r="E15" s="199">
        <f>802908-D15</f>
        <v>-60868</v>
      </c>
      <c r="F15" s="198">
        <f>763222-E15-D15</f>
        <v>-39686</v>
      </c>
      <c r="G15" s="198">
        <f>721112-F15-E15-D15</f>
        <v>-42110</v>
      </c>
      <c r="H15" s="200">
        <f>690231-G15-F15-E15-D15</f>
        <v>-30881</v>
      </c>
      <c r="I15" s="219"/>
      <c r="J15" s="202">
        <f t="shared" si="0"/>
        <v>690231</v>
      </c>
      <c r="K15" s="220">
        <f t="shared" si="1"/>
        <v>-173545</v>
      </c>
      <c r="L15" s="20"/>
      <c r="M15" s="15"/>
    </row>
    <row r="16" spans="2:13" ht="15.75" x14ac:dyDescent="0.25">
      <c r="B16" s="317"/>
      <c r="C16" s="197" t="s">
        <v>22</v>
      </c>
      <c r="D16" s="221">
        <v>172</v>
      </c>
      <c r="E16" s="207">
        <f>140-D16</f>
        <v>-32</v>
      </c>
      <c r="F16" s="208">
        <f>127.2-E16-D16</f>
        <v>-12.800000000000011</v>
      </c>
      <c r="G16" s="208">
        <f>114.2-F16-E16-D16</f>
        <v>-13</v>
      </c>
      <c r="H16" s="206">
        <f>107.4-G16-F16-E16-D16</f>
        <v>-6.7999999999999829</v>
      </c>
      <c r="I16" s="222"/>
      <c r="J16" s="211">
        <f t="shared" si="0"/>
        <v>107.4</v>
      </c>
      <c r="K16" s="212">
        <f t="shared" si="1"/>
        <v>-64.599999999999994</v>
      </c>
    </row>
    <row r="17" spans="2:12" s="5" customFormat="1" ht="15.75" x14ac:dyDescent="0.25">
      <c r="B17" s="317"/>
      <c r="C17" s="218" t="s">
        <v>24</v>
      </c>
      <c r="D17" s="223">
        <v>0.43</v>
      </c>
      <c r="E17" s="214">
        <v>0.39</v>
      </c>
      <c r="F17" s="214">
        <v>0.36</v>
      </c>
      <c r="G17" s="224">
        <v>0.34</v>
      </c>
      <c r="H17" s="216">
        <v>0.32</v>
      </c>
      <c r="I17" s="217"/>
      <c r="J17" s="214">
        <v>0.32</v>
      </c>
      <c r="K17" s="218">
        <f>+J17-D17</f>
        <v>-0.10999999999999999</v>
      </c>
      <c r="L17" s="27"/>
    </row>
    <row r="18" spans="2:12" ht="15.75" x14ac:dyDescent="0.25">
      <c r="B18" s="317" t="s">
        <v>29</v>
      </c>
      <c r="C18" s="79" t="s">
        <v>21</v>
      </c>
      <c r="D18" s="199">
        <v>483854</v>
      </c>
      <c r="E18" s="199"/>
      <c r="F18" s="199"/>
      <c r="G18" s="198"/>
      <c r="H18" s="198"/>
      <c r="I18" s="225"/>
      <c r="J18" s="226">
        <f>+D18+E18+F18+G18+H18</f>
        <v>483854</v>
      </c>
      <c r="K18" s="203">
        <f t="shared" si="1"/>
        <v>0</v>
      </c>
      <c r="L18" s="20"/>
    </row>
    <row r="19" spans="2:12" ht="15.75" x14ac:dyDescent="0.25">
      <c r="B19" s="317"/>
      <c r="C19" s="79" t="s">
        <v>22</v>
      </c>
      <c r="D19" s="205">
        <v>152</v>
      </c>
      <c r="E19" s="208"/>
      <c r="F19" s="209"/>
      <c r="G19" s="208"/>
      <c r="H19" s="206"/>
      <c r="I19" s="222"/>
      <c r="J19" s="227">
        <f t="shared" si="0"/>
        <v>152</v>
      </c>
      <c r="K19" s="212">
        <f t="shared" si="1"/>
        <v>0</v>
      </c>
    </row>
    <row r="20" spans="2:12" ht="15.75" x14ac:dyDescent="0.25">
      <c r="B20" s="317" t="s">
        <v>30</v>
      </c>
      <c r="C20" s="197" t="s">
        <v>21</v>
      </c>
      <c r="D20" s="228">
        <v>663962</v>
      </c>
      <c r="E20" s="229"/>
      <c r="F20" s="230"/>
      <c r="G20" s="231"/>
      <c r="H20" s="229"/>
      <c r="I20" s="232"/>
      <c r="J20" s="202">
        <f t="shared" si="0"/>
        <v>663962</v>
      </c>
      <c r="K20" s="203">
        <f t="shared" si="1"/>
        <v>0</v>
      </c>
    </row>
    <row r="21" spans="2:12" ht="15.75" x14ac:dyDescent="0.25">
      <c r="B21" s="317"/>
      <c r="C21" s="79" t="s">
        <v>22</v>
      </c>
      <c r="D21" s="205">
        <v>157</v>
      </c>
      <c r="E21" s="207"/>
      <c r="F21" s="207"/>
      <c r="G21" s="233"/>
      <c r="H21" s="208"/>
      <c r="I21" s="234"/>
      <c r="J21" s="235">
        <f t="shared" si="0"/>
        <v>157</v>
      </c>
      <c r="K21" s="212">
        <f t="shared" si="1"/>
        <v>0</v>
      </c>
    </row>
    <row r="22" spans="2:12" ht="15.75" x14ac:dyDescent="0.25">
      <c r="B22" s="317" t="s">
        <v>31</v>
      </c>
      <c r="C22" s="79" t="s">
        <v>21</v>
      </c>
      <c r="D22" s="199">
        <v>214873</v>
      </c>
      <c r="E22" s="229">
        <f>313202-D22</f>
        <v>98329</v>
      </c>
      <c r="F22" s="230">
        <f>407543-E22-D22</f>
        <v>94341</v>
      </c>
      <c r="G22" s="230">
        <f>503102-F22-E22-D22</f>
        <v>95559</v>
      </c>
      <c r="H22" s="230">
        <f>569164-G22-F22-E22-D22</f>
        <v>66062</v>
      </c>
      <c r="I22" s="236"/>
      <c r="J22" s="237">
        <f>+D22+E22+F22+G22+H22</f>
        <v>569164</v>
      </c>
      <c r="K22" s="238">
        <f t="shared" si="1"/>
        <v>354291</v>
      </c>
      <c r="L22" s="20"/>
    </row>
    <row r="23" spans="2:12" ht="15.75" x14ac:dyDescent="0.25">
      <c r="B23" s="317"/>
      <c r="C23" s="79" t="s">
        <v>22</v>
      </c>
      <c r="D23" s="205">
        <v>118</v>
      </c>
      <c r="E23" s="207">
        <f>174.2-D23</f>
        <v>56.199999999999989</v>
      </c>
      <c r="F23" s="207">
        <f>205.4-E23-D23</f>
        <v>31.200000000000017</v>
      </c>
      <c r="G23" s="208">
        <f>238-F23-E23-D23</f>
        <v>32.599999999999994</v>
      </c>
      <c r="H23" s="206">
        <f>252.6-G23-F23-E23-D23</f>
        <v>14.599999999999994</v>
      </c>
      <c r="I23" s="239"/>
      <c r="J23" s="211">
        <f t="shared" si="0"/>
        <v>252.6</v>
      </c>
      <c r="K23" s="212">
        <f t="shared" si="1"/>
        <v>134.6</v>
      </c>
      <c r="L23" s="20"/>
    </row>
    <row r="24" spans="2:12" s="5" customFormat="1" ht="15.75" x14ac:dyDescent="0.25">
      <c r="B24" s="317"/>
      <c r="C24" s="213" t="s">
        <v>24</v>
      </c>
      <c r="D24" s="214">
        <v>0.2</v>
      </c>
      <c r="E24" s="214">
        <v>0.27</v>
      </c>
      <c r="F24" s="214">
        <v>0.33</v>
      </c>
      <c r="G24" s="224">
        <v>0.4</v>
      </c>
      <c r="H24" s="216">
        <v>0.47</v>
      </c>
      <c r="I24" s="217"/>
      <c r="J24" s="224">
        <v>0.47</v>
      </c>
      <c r="K24" s="240">
        <f>+J24-D24</f>
        <v>0.26999999999999996</v>
      </c>
      <c r="L24" s="27"/>
    </row>
    <row r="25" spans="2:12" s="6" customFormat="1" ht="15.75" x14ac:dyDescent="0.25">
      <c r="B25" s="317"/>
      <c r="C25" s="203" t="s">
        <v>25</v>
      </c>
      <c r="D25" s="198">
        <v>72000</v>
      </c>
      <c r="E25" s="199">
        <v>50000</v>
      </c>
      <c r="F25" s="199">
        <v>50000</v>
      </c>
      <c r="G25" s="198">
        <v>50310</v>
      </c>
      <c r="H25" s="198">
        <v>56916</v>
      </c>
      <c r="I25" s="225"/>
      <c r="J25" s="241">
        <v>56916</v>
      </c>
      <c r="K25" s="203">
        <f>+J25-D25</f>
        <v>-15084</v>
      </c>
      <c r="L25" s="28"/>
    </row>
    <row r="26" spans="2:12" x14ac:dyDescent="0.25">
      <c r="C26" s="29"/>
      <c r="D26" s="29"/>
      <c r="E26" s="29"/>
      <c r="G26" s="29"/>
      <c r="H26" s="29"/>
      <c r="I26" s="29"/>
      <c r="J26" s="29"/>
      <c r="K26" s="29"/>
    </row>
    <row r="27" spans="2:12" ht="9.75" customHeight="1" x14ac:dyDescent="0.25">
      <c r="B27" s="314"/>
      <c r="C27" s="314"/>
      <c r="D27" s="314"/>
      <c r="E27" s="314"/>
      <c r="F27" s="314"/>
      <c r="G27" s="314"/>
      <c r="H27" s="314"/>
      <c r="I27" s="314"/>
      <c r="J27" s="314"/>
      <c r="K27" s="314"/>
    </row>
    <row r="28" spans="2:12" ht="27.75" customHeight="1" x14ac:dyDescent="0.3">
      <c r="B28" s="312" t="s">
        <v>37</v>
      </c>
      <c r="C28" s="313"/>
      <c r="D28" s="313"/>
      <c r="E28" s="313"/>
      <c r="F28" s="313"/>
      <c r="G28" s="313"/>
      <c r="H28" s="313"/>
      <c r="I28" s="313"/>
      <c r="J28" s="313"/>
      <c r="K28" s="313"/>
    </row>
  </sheetData>
  <mergeCells count="15">
    <mergeCell ref="F1:G1"/>
    <mergeCell ref="B5:J5"/>
    <mergeCell ref="B10:H10"/>
    <mergeCell ref="J10:K10"/>
    <mergeCell ref="B7:K8"/>
    <mergeCell ref="B28:K28"/>
    <mergeCell ref="B27:K27"/>
    <mergeCell ref="B2:K2"/>
    <mergeCell ref="B3:K4"/>
    <mergeCell ref="B12:B14"/>
    <mergeCell ref="B15:B17"/>
    <mergeCell ref="B22:B25"/>
    <mergeCell ref="B18:B19"/>
    <mergeCell ref="B20:B21"/>
    <mergeCell ref="B11:K11"/>
  </mergeCells>
  <phoneticPr fontId="2" type="noConversion"/>
  <dataValidations count="5">
    <dataValidation type="whole" allowBlank="1" showInputMessage="1" showErrorMessage="1" sqref="D24:J24 D17:J17 D14:J14">
      <formula1>0</formula1>
      <formula2>100</formula2>
    </dataValidation>
    <dataValidation type="whole" allowBlank="1" showInputMessage="1" showErrorMessage="1" sqref="D12:I12 D15:I15">
      <formula1>-10000000</formula1>
      <formula2>10000000</formula2>
    </dataValidation>
    <dataValidation type="whole" allowBlank="1" showInputMessage="1" showErrorMessage="1" sqref="D18:I18 D20:I20 D22:I22">
      <formula1>0</formula1>
      <formula2>10000000</formula2>
    </dataValidation>
    <dataValidation type="whole" allowBlank="1" showInputMessage="1" showErrorMessage="1" sqref="D25:I25 J25">
      <formula1>0</formula1>
      <formula2>1000000</formula2>
    </dataValidation>
    <dataValidation type="decimal" allowBlank="1" showInputMessage="1" showErrorMessage="1" sqref="D13:H13 D16:H16 D19:H19 D21:H21 D23:H23">
      <formula1>-1000</formula1>
      <formula2>1000</formula2>
    </dataValidation>
  </dataValidations>
  <printOptions horizontalCentered="1"/>
  <pageMargins left="0.25" right="0.25" top="0.5" bottom="0.5" header="0.5" footer="0.5"/>
  <pageSetup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Team Rev Model</vt:lpstr>
      <vt:lpstr>Adv Trans Summ</vt:lpstr>
      <vt:lpstr>'Adv Trans Summ'!Print_Area</vt:lpstr>
      <vt:lpstr>'Team Rev Model'!Print_Area</vt:lpstr>
    </vt:vector>
  </TitlesOfParts>
  <Company>DP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Gabriela Caldas;Stephanie Bogan</dc:creator>
  <cp:lastModifiedBy>Kathryn</cp:lastModifiedBy>
  <cp:lastPrinted>2008-03-19T18:06:43Z</cp:lastPrinted>
  <dcterms:created xsi:type="dcterms:W3CDTF">2006-11-02T15:12:45Z</dcterms:created>
  <dcterms:modified xsi:type="dcterms:W3CDTF">2022-06-13T13:23:49Z</dcterms:modified>
</cp:coreProperties>
</file>